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7767413F-DFA4-4C32-9094-471E8A9215BE}" xr6:coauthVersionLast="47" xr6:coauthVersionMax="47" xr10:uidLastSave="{00000000-0000-0000-0000-000000000000}"/>
  <bookViews>
    <workbookView xWindow="-120" yWindow="-120" windowWidth="29040" windowHeight="15720" xr2:uid="{00000000-000D-0000-FFFF-FFFF00000000}"/>
  </bookViews>
  <sheets>
    <sheet name="Лист1" sheetId="1" r:id="rId1"/>
    <sheet name="Лист2" sheetId="2" r:id="rId2"/>
    <sheet name="Лист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K21" i="1" l="1"/>
  <c r="BH21" i="1"/>
  <c r="AW21" i="1"/>
  <c r="AV21" i="1"/>
  <c r="AU21" i="1"/>
  <c r="AT21" i="1"/>
  <c r="AS21" i="1"/>
  <c r="AR21" i="1"/>
  <c r="AQ21" i="1"/>
  <c r="X21" i="1"/>
  <c r="W21" i="1"/>
  <c r="C21" i="1"/>
  <c r="CK20" i="1"/>
  <c r="BH20" i="1"/>
  <c r="AW20" i="1"/>
  <c r="AV20" i="1"/>
  <c r="AU20" i="1"/>
  <c r="AT20" i="1"/>
  <c r="AS20" i="1"/>
  <c r="AR20" i="1"/>
  <c r="AQ20" i="1"/>
  <c r="AN20" i="1"/>
  <c r="X20" i="1"/>
  <c r="W20" i="1"/>
  <c r="C20" i="1"/>
  <c r="AU19" i="1"/>
  <c r="AT19" i="1"/>
  <c r="AR19" i="1"/>
  <c r="AQ19" i="1"/>
  <c r="X19" i="1"/>
  <c r="W19" i="1"/>
  <c r="U19" i="1"/>
  <c r="C19" i="1"/>
  <c r="AU18" i="1"/>
  <c r="AT18" i="1"/>
  <c r="AR18" i="1"/>
  <c r="AQ18" i="1"/>
  <c r="X18" i="1"/>
  <c r="W18" i="1"/>
  <c r="C18" i="1"/>
  <c r="AU17" i="1"/>
  <c r="AT17" i="1"/>
  <c r="AR17" i="1"/>
  <c r="AQ17" i="1"/>
  <c r="X17" i="1"/>
  <c r="W17" i="1"/>
  <c r="V17" i="1"/>
  <c r="U17" i="1"/>
  <c r="C17" i="1"/>
  <c r="AU16" i="1"/>
  <c r="AT16" i="1"/>
  <c r="AR16" i="1"/>
  <c r="AQ16" i="1"/>
  <c r="X16" i="1"/>
  <c r="W16" i="1"/>
  <c r="C16" i="1"/>
  <c r="AU15" i="1"/>
  <c r="AT15" i="1"/>
  <c r="AR15" i="1"/>
  <c r="AQ15" i="1"/>
  <c r="X15" i="1"/>
  <c r="W15" i="1"/>
  <c r="C15" i="1"/>
  <c r="CK14" i="1"/>
  <c r="AW14" i="1"/>
  <c r="AV14" i="1"/>
  <c r="AU14" i="1"/>
  <c r="AT14" i="1"/>
  <c r="AS14" i="1"/>
  <c r="AR14" i="1"/>
  <c r="AQ14" i="1"/>
  <c r="X14" i="1"/>
  <c r="W14" i="1"/>
  <c r="C14" i="1"/>
  <c r="CK13" i="1"/>
  <c r="BH13" i="1"/>
  <c r="AW13" i="1"/>
  <c r="AV13" i="1"/>
  <c r="AU13" i="1"/>
  <c r="AT13" i="1"/>
  <c r="AS13" i="1"/>
  <c r="AR13" i="1"/>
  <c r="AQ13" i="1"/>
  <c r="X13" i="1"/>
  <c r="W13" i="1"/>
  <c r="C13" i="1"/>
  <c r="CK12" i="1"/>
  <c r="BH12" i="1"/>
  <c r="AW12" i="1"/>
  <c r="AV12" i="1"/>
  <c r="AU12" i="1"/>
  <c r="AT12" i="1"/>
  <c r="AS12" i="1"/>
  <c r="AR12" i="1"/>
  <c r="AQ12" i="1"/>
  <c r="X12" i="1"/>
  <c r="W12" i="1"/>
  <c r="C12" i="1"/>
  <c r="CK11" i="1"/>
  <c r="BH11" i="1"/>
  <c r="AW11" i="1"/>
  <c r="AV11" i="1"/>
  <c r="AU11" i="1"/>
  <c r="AT11" i="1"/>
  <c r="AS11" i="1"/>
  <c r="AR11" i="1"/>
  <c r="AQ11" i="1"/>
  <c r="X11" i="1"/>
  <c r="W11" i="1"/>
  <c r="C11" i="1"/>
  <c r="CK10" i="1"/>
  <c r="BH10" i="1"/>
  <c r="AW10" i="1"/>
  <c r="AV10" i="1"/>
  <c r="AU10" i="1"/>
  <c r="AT10" i="1"/>
  <c r="AS10" i="1"/>
  <c r="AR10" i="1"/>
  <c r="AQ10" i="1"/>
  <c r="X10" i="1"/>
  <c r="W10" i="1"/>
  <c r="C10" i="1"/>
  <c r="CK9" i="1"/>
  <c r="BH9" i="1"/>
  <c r="AW9" i="1"/>
  <c r="AV9" i="1"/>
  <c r="AU9" i="1"/>
  <c r="AT9" i="1"/>
  <c r="AS9" i="1"/>
  <c r="AR9" i="1"/>
  <c r="AQ9" i="1"/>
  <c r="X9" i="1"/>
  <c r="W9" i="1"/>
  <c r="C9" i="1"/>
  <c r="CK8" i="1"/>
  <c r="BH8" i="1"/>
  <c r="AW8" i="1"/>
  <c r="AV8" i="1"/>
  <c r="AU8" i="1"/>
  <c r="AT8" i="1"/>
  <c r="AS8" i="1"/>
  <c r="AR8" i="1"/>
  <c r="AQ8" i="1"/>
  <c r="X8" i="1"/>
  <c r="W8" i="1"/>
  <c r="U8" i="1"/>
  <c r="C8" i="1"/>
  <c r="AU7" i="1"/>
  <c r="AT7" i="1"/>
  <c r="AR7" i="1"/>
  <c r="AQ7" i="1"/>
  <c r="X7" i="1"/>
  <c r="W7" i="1"/>
  <c r="C7" i="1"/>
  <c r="CK6" i="1"/>
  <c r="BH6" i="1"/>
  <c r="AW6" i="1"/>
  <c r="AV6" i="1"/>
  <c r="AU6" i="1"/>
  <c r="AT6" i="1"/>
  <c r="AS6" i="1"/>
  <c r="AR6" i="1"/>
  <c r="AQ6" i="1"/>
  <c r="X6" i="1"/>
  <c r="W6" i="1"/>
  <c r="C6" i="1"/>
  <c r="CK5" i="1"/>
  <c r="BH5" i="1"/>
  <c r="AW5" i="1"/>
  <c r="AV5" i="1"/>
  <c r="AU5" i="1"/>
  <c r="AT5" i="1"/>
  <c r="AS5" i="1"/>
  <c r="AR5" i="1"/>
  <c r="AQ5" i="1"/>
  <c r="X5" i="1"/>
  <c r="W5" i="1"/>
  <c r="C5" i="1"/>
  <c r="CK4" i="1"/>
  <c r="BH4" i="1"/>
  <c r="AW4" i="1"/>
  <c r="AV4" i="1"/>
  <c r="AU4" i="1"/>
  <c r="AT4" i="1"/>
  <c r="AS4" i="1"/>
  <c r="AR4" i="1"/>
  <c r="AQ4" i="1"/>
  <c r="X4" i="1"/>
  <c r="W4" i="1"/>
  <c r="C4" i="1"/>
  <c r="CK3" i="1"/>
  <c r="BH3" i="1"/>
  <c r="AW3" i="1"/>
  <c r="AV3" i="1"/>
  <c r="AU3" i="1"/>
  <c r="AT3" i="1"/>
  <c r="AS3" i="1"/>
  <c r="AR3" i="1"/>
  <c r="AQ3" i="1"/>
  <c r="X3" i="1"/>
  <c r="W3" i="1"/>
  <c r="C3" i="1"/>
  <c r="CK2" i="1"/>
  <c r="BH2" i="1"/>
  <c r="AW2" i="1"/>
  <c r="AV2" i="1"/>
  <c r="AU2" i="1"/>
  <c r="AT2" i="1"/>
  <c r="AS2" i="1"/>
  <c r="AR2" i="1"/>
  <c r="AQ2" i="1"/>
  <c r="X2" i="1"/>
  <c r="W2" i="1"/>
  <c r="C2" i="1"/>
</calcChain>
</file>

<file path=xl/sharedStrings.xml><?xml version="1.0" encoding="utf-8"?>
<sst xmlns="http://schemas.openxmlformats.org/spreadsheetml/2006/main" count="803" uniqueCount="388">
  <si>
    <t>ID работника</t>
  </si>
  <si>
    <t>ID персонала</t>
  </si>
  <si>
    <t>ИИН</t>
  </si>
  <si>
    <t>Фамилия</t>
  </si>
  <si>
    <t>Имя</t>
  </si>
  <si>
    <t>Отчество</t>
  </si>
  <si>
    <t>Дата рождения</t>
  </si>
  <si>
    <t>Причина отсутствия ИИН [7303]</t>
  </si>
  <si>
    <t>Пол [199]</t>
  </si>
  <si>
    <t>Гражданство [6417]</t>
  </si>
  <si>
    <t>Национальность [5703]</t>
  </si>
  <si>
    <t>Номер документа, удостоверяющего личность [7299]</t>
  </si>
  <si>
    <t>Дата выдачи документа, удостоверяющего личность [7300]</t>
  </si>
  <si>
    <t>Вложение (прикрепите скан копию документа, удостоверяющего личность: 1-я скан копия, страница с паспорта, где ФИО) [7301]</t>
  </si>
  <si>
    <t>Вложение (прикрепите скан копию документа, удостоверяющего личность: 2-я скан копия, страница с печатью пограничной службы) [7302]</t>
  </si>
  <si>
    <t>Воинское звание [241]</t>
  </si>
  <si>
    <t>Инвалид [7066]</t>
  </si>
  <si>
    <t>Группа инвалидности [7067]</t>
  </si>
  <si>
    <t>Причина инвалидности [7068]</t>
  </si>
  <si>
    <t>Срок инвалидности [7069]</t>
  </si>
  <si>
    <t>Дата установления инвалидности [7185]</t>
  </si>
  <si>
    <t>Срок инвалидности  до [7070]</t>
  </si>
  <si>
    <t>Дата принятия на работу [233]</t>
  </si>
  <si>
    <t>Номер приказа о принятии на работу [6746]</t>
  </si>
  <si>
    <t>Приказ о приеме на работу [order_hire]</t>
  </si>
  <si>
    <t>Принят на работу [235]</t>
  </si>
  <si>
    <t>Срок трудового договора [6375]</t>
  </si>
  <si>
    <t>Справка об отсутствии медицинских противопоказании [reference_non_medical_contraindications]</t>
  </si>
  <si>
    <t>Справка об отсутствии в учете психиатрическом и (или) наркологическом диспансере [reference_non_psychiatric_narcology]</t>
  </si>
  <si>
    <t>Справка о несудимости [reference_non_conviction]</t>
  </si>
  <si>
    <t>Текущий статус сотрудника [6977]</t>
  </si>
  <si>
    <t>Участие в модуле Марапат [participate_hr_process]</t>
  </si>
  <si>
    <t>Должность [6649]</t>
  </si>
  <si>
    <t>Ставка основной должности [6659]</t>
  </si>
  <si>
    <t>Сотрудник [230]</t>
  </si>
  <si>
    <t>Академическая, ученая степень [6798]</t>
  </si>
  <si>
    <t>Образование [197]</t>
  </si>
  <si>
    <t>Прошел педагогическую переподготовку на базе ВУЗа [8818]</t>
  </si>
  <si>
    <t>Диплом [teacher_diploma]</t>
  </si>
  <si>
    <t>Заключение аттестации [conclusion_of_certification]</t>
  </si>
  <si>
    <t>Признак образования [229]</t>
  </si>
  <si>
    <t>Специальное дефектологическое образование [6279]</t>
  </si>
  <si>
    <t>Общий  стаж работы  на момент принятия на работу [7003]</t>
  </si>
  <si>
    <t>Общий  стаж работы на текущий момент [7061]</t>
  </si>
  <si>
    <t>Стаж педагогической работы на текущий момент [7004]</t>
  </si>
  <si>
    <t>Стаж педагогической работы на текущий момент [7062]</t>
  </si>
  <si>
    <t>Общий стаж работы в данной организации [7180]</t>
  </si>
  <si>
    <t>Электронный адрес (Е-mail) [6430]</t>
  </si>
  <si>
    <t>Сотовый телефон (номер) [6431]</t>
  </si>
  <si>
    <t>Категория [198]</t>
  </si>
  <si>
    <t>Год подтверждения либо присвоения категории [6751]</t>
  </si>
  <si>
    <t>Категория руководящей должности [management_position_category]</t>
  </si>
  <si>
    <t>Язык обучения [5579]</t>
  </si>
  <si>
    <t>Мониторинг уровня усвоения ТУПр, % [monitoring_level] / стартовый [start]</t>
  </si>
  <si>
    <t>Мониторинг уровня усвоения ТУПр, % [monitoring_level] / промежуточный [middle]</t>
  </si>
  <si>
    <t>Мониторинг уровня усвоения ТУПр, % [monitoring_level] / итоговый [last]</t>
  </si>
  <si>
    <t>Ведет предмет (основная нагрузка)* [6658]</t>
  </si>
  <si>
    <t>Соответствие по основному предмету [6660]</t>
  </si>
  <si>
    <t>Ставка основного предмета [6661]</t>
  </si>
  <si>
    <t>Количество часов в неделю [6662]</t>
  </si>
  <si>
    <t>Дополнительная должность [6749] / Должность [76298]</t>
  </si>
  <si>
    <t>Дополнительная должность [6749] / Ставка [76299]</t>
  </si>
  <si>
    <t>Категория дополнительной должности [additional_post_category]</t>
  </si>
  <si>
    <t>Год подтверждения либо присвоения категории дополнительной должности [additional_category_confirmation]</t>
  </si>
  <si>
    <t>Ведет предмет (дополнительная нагрузка) [6285] / Предмет [75742]</t>
  </si>
  <si>
    <t>Ведет предмет (дополнительная нагрузка) [6285] / Ставка [75963]</t>
  </si>
  <si>
    <t>Наличие компьютерных/иных устройств дома [7215]</t>
  </si>
  <si>
    <t>Инвентарный номер [7236]</t>
  </si>
  <si>
    <t>Источник приобретения [7237]</t>
  </si>
  <si>
    <t>Год приобретения [7238]</t>
  </si>
  <si>
    <t>Наличие доступа к Интернету дома [7216]</t>
  </si>
  <si>
    <t>Обеспечен [7242]</t>
  </si>
  <si>
    <t>Серийный номер модема/роутера [7243]</t>
  </si>
  <si>
    <t>Прошел(-а) курсы по повышению квалификации [5736] / Место прохождения [75139]</t>
  </si>
  <si>
    <t>Прошел(-а) курсы по повышению квалификации [5736] / Предмет [75163]</t>
  </si>
  <si>
    <t>Прошел(-а) курсы по повышению квалификации [5736] / Программа обучения [76665]</t>
  </si>
  <si>
    <t>Прошел(-а) курсы по повышению квалификации [5736] / Форма прохождения [76666]</t>
  </si>
  <si>
    <t>Прошел(-а) курсы по повышению квалификации [5736] / Язык обучения [76667]</t>
  </si>
  <si>
    <t>Прошел(-а) курсы по повышению квалификации [5736] / Продолжительность курса, часы [76668]</t>
  </si>
  <si>
    <t>Прошел(-а) курсы по повышению квалификации [5736] / Дата начала курса [76669]</t>
  </si>
  <si>
    <t>Прошел(-а) курсы по повышению квалификации [5736] / Дата завершения [76670]</t>
  </si>
  <si>
    <t>Прошел(-а) курсы по повышению квалификации [5736] / № сертификата (диплома, грамоты) [76671]</t>
  </si>
  <si>
    <t>Преподает факультативный предмет [7051]</t>
  </si>
  <si>
    <t>В каких классах преподает [225]</t>
  </si>
  <si>
    <t>Литера 1-го класса [first_class_liter]</t>
  </si>
  <si>
    <t>В каких классах больше часов [6380]</t>
  </si>
  <si>
    <t>Ведет предмет по дисциплинам естественно-математического цикла на английском языке [5680] / Предмет [74932]</t>
  </si>
  <si>
    <t>Ведет предмет по дисциплинам естественно-математического цикла на английском языке [5680] / Получает доплату [76664]</t>
  </si>
  <si>
    <t>Педагогический стаж по преподаванию на английском языке [5681]</t>
  </si>
  <si>
    <t>Учитель иностранного языка, прибывший из-за рубежа [6013]</t>
  </si>
  <si>
    <t>Учитель классов с вечерней формой обучения [243]</t>
  </si>
  <si>
    <t>Наличие классного руководства [7050]</t>
  </si>
  <si>
    <t>Документ, о прохождении курсов по повышению квалификации [training_courses]</t>
  </si>
  <si>
    <t>Уровень владения английским языком [425]</t>
  </si>
  <si>
    <t>Преподает или ведет воспитательный процесс детям с особыми образовательными потребностями [7063]</t>
  </si>
  <si>
    <t>Дата расторжения/прекращения трудового договора [234]</t>
  </si>
  <si>
    <t>Номер приказа о расторжении/прекращении трудового договора [6750]</t>
  </si>
  <si>
    <t>Причина расторжения/прекращения трудового договора [236]</t>
  </si>
  <si>
    <t>Приказ о расторжении/прекращении трудового договора [order_fire]</t>
  </si>
  <si>
    <t>Учебный год [ed_year_pers]</t>
  </si>
  <si>
    <t>Статус тестируемого [status_who_tested]</t>
  </si>
  <si>
    <t>Полученный балл [Test_score]</t>
  </si>
  <si>
    <t>Дата тестирования [Test_date]</t>
  </si>
  <si>
    <t>Номер приказа [order_number]</t>
  </si>
  <si>
    <t>ШТРАУХ</t>
  </si>
  <si>
    <t>АНАСТАСИЯ</t>
  </si>
  <si>
    <t>ВИКТОРОВНА</t>
  </si>
  <si>
    <t>женский</t>
  </si>
  <si>
    <t>КАЗАХСТАН</t>
  </si>
  <si>
    <t>Молдаване</t>
  </si>
  <si>
    <t>невоеннообязан</t>
  </si>
  <si>
    <t>из другой организации образования</t>
  </si>
  <si>
    <t>неопределенный</t>
  </si>
  <si>
    <t>находится в декретном отпуске</t>
  </si>
  <si>
    <t>Нет</t>
  </si>
  <si>
    <t>учитель начальных классов</t>
  </si>
  <si>
    <t>штатный</t>
  </si>
  <si>
    <t>не имеет степени</t>
  </si>
  <si>
    <t>Техническое и профессиональное (педагогическое)</t>
  </si>
  <si>
    <t>педагогическое</t>
  </si>
  <si>
    <t>нет</t>
  </si>
  <si>
    <t>педагог</t>
  </si>
  <si>
    <t>[русский]</t>
  </si>
  <si>
    <t>начальное обучение</t>
  </si>
  <si>
    <t>прочее</t>
  </si>
  <si>
    <t>другие</t>
  </si>
  <si>
    <t>Центр педагогического мастерства АОО «НИШ», Другие организации</t>
  </si>
  <si>
    <t>начальное обучение, другие</t>
  </si>
  <si>
    <t>Предметные курсы/предмет, Инклюзивное образование</t>
  </si>
  <si>
    <t>дистанционная, дистанционная</t>
  </si>
  <si>
    <t>русский, русский</t>
  </si>
  <si>
    <t>80, 80</t>
  </si>
  <si>
    <t>2023-02-24T00:00:00, 2022-05-04T00:00:00</t>
  </si>
  <si>
    <t>025525, 040330</t>
  </si>
  <si>
    <t>Математика/алгебра/геометрия</t>
  </si>
  <si>
    <t>[2 класс]</t>
  </si>
  <si>
    <t>[]</t>
  </si>
  <si>
    <t>Да</t>
  </si>
  <si>
    <t>не владеет английским языком</t>
  </si>
  <si>
    <t>ЗЮЗИНА</t>
  </si>
  <si>
    <t>ЛЮДМИЛА</t>
  </si>
  <si>
    <t>АНАТОЛЬЕВНА</t>
  </si>
  <si>
    <t>Русские</t>
  </si>
  <si>
    <t>из педагогического колледжа</t>
  </si>
  <si>
    <t>работает в данной организации</t>
  </si>
  <si>
    <t>педагог-модератор</t>
  </si>
  <si>
    <t>Подтверждено в 2024 году</t>
  </si>
  <si>
    <t>по специальности, полученной в организации ТиПО</t>
  </si>
  <si>
    <t>ноутбук (личный)</t>
  </si>
  <si>
    <t>Центр педагогического мастерства АОО «НИШ», Центр педагогического мастерства АОО «НИШ», Областные, городские институты  повышения квалификации</t>
  </si>
  <si>
    <t>Русский язык и литература, начальное обучение, другие</t>
  </si>
  <si>
    <t>В рамках обновления содержания среднего образования, Разработка и реализация образовательных программ, Инклюзивное образование</t>
  </si>
  <si>
    <t>очная, дистанционная, дистанционная</t>
  </si>
  <si>
    <t>русский, русский, русский</t>
  </si>
  <si>
    <t>42, 80, 80</t>
  </si>
  <si>
    <t>2018-09-10T00:00:00, 2023-02-10T00:00:00, 2025-05-12T00:00:00</t>
  </si>
  <si>
    <t>2018-09-28T00:00:00, 2023-02-10T00:00:00, 2025-05-23T00:00:00</t>
  </si>
  <si>
    <t>12345, 025484, 223982</t>
  </si>
  <si>
    <t>Русский язык и литература</t>
  </si>
  <si>
    <t>[1 класс]</t>
  </si>
  <si>
    <t>[А]</t>
  </si>
  <si>
    <t>Beginner</t>
  </si>
  <si>
    <t>СЫЗДЫКБЕКОВ</t>
  </si>
  <si>
    <t>КАЙРАТ</t>
  </si>
  <si>
    <t>ЕЛИУСИЗОВИЧ</t>
  </si>
  <si>
    <t>мужской</t>
  </si>
  <si>
    <t>Казахи</t>
  </si>
  <si>
    <t>учитель/преподаватель</t>
  </si>
  <si>
    <t>Высшее (педагогическое)</t>
  </si>
  <si>
    <t>Подтверждено в 2023 году</t>
  </si>
  <si>
    <t>Художественный труд</t>
  </si>
  <si>
    <t>по специальности, полученной в ВУЗе</t>
  </si>
  <si>
    <t>АО НЦПК «Өрлеу» (Региональные филиалы АО  НЦПК«Өрлеу»), АО НЦПК «Өрлеу» (Региональные филиалы АО  НЦПК«Өрлеу»), Другие организации</t>
  </si>
  <si>
    <t>Физическая культура, Художественный труд , Физическая культура</t>
  </si>
  <si>
    <t>В рамках обновленного содержания образования/ предмет, Предметные курсы/предмет, Предметные курсы/предмет</t>
  </si>
  <si>
    <t>очная, дистанционная, очная</t>
  </si>
  <si>
    <t>78, 80, 80</t>
  </si>
  <si>
    <t>2016-10-03T00:00:00, 2024-02-12T00:00:00, 2023-02-17T00:00:00</t>
  </si>
  <si>
    <t>2016-10-29T00:00:00, 2024-02-23T00:00:00, 2023-02-17T00:00:00</t>
  </si>
  <si>
    <t>12345, 0859701, 00004901</t>
  </si>
  <si>
    <t>Предметно-практическая деятельность</t>
  </si>
  <si>
    <t>[3 класс, 2 класс, 7 класс, 6 класс, 5 класс, 4 класс, 1 класс, 8 класс, 9 класс]</t>
  </si>
  <si>
    <t>5-11(12)</t>
  </si>
  <si>
    <t>АЗИМБАЕВА</t>
  </si>
  <si>
    <t>КАМШАТ</t>
  </si>
  <si>
    <t>БАХТИЯРОВНА</t>
  </si>
  <si>
    <t>другого района, города данной области</t>
  </si>
  <si>
    <t>Присвоено в 2025 году</t>
  </si>
  <si>
    <t>Казахский язык и литература</t>
  </si>
  <si>
    <t>Центр педагогического мастерства АОО «НИШ», Центр педагогического мастерства АОО «НИШ», Другие организации , Центр педагогического мастерства АОО «НИШ», ТОО «Bilim Media Group», ТОО "Казахстанский Центр Переподготовки и Повышения Квалификации «Bilimzet»</t>
  </si>
  <si>
    <t>Казахский язык и литература, другие, другие, Казахский язык и литература, другие, Казахский язык и литература</t>
  </si>
  <si>
    <t>Менеджмент в сфере образования, Методы критериального оценивания, Инклюзивное образование, Предметные курсы/предмет, Другие программы, Предметные курсы/предмет</t>
  </si>
  <si>
    <t>очная, очная, дистанционная, очная, дистанционная, дистанционная</t>
  </si>
  <si>
    <t>русский, русский, русский, казахский, русский, казахский</t>
  </si>
  <si>
    <t>36, 80, 80, 80, 8, 80</t>
  </si>
  <si>
    <t>2017-09-04T00:00:00, 2016-10-21T00:00:00, 2022-05-04T00:00:00, 2023-03-03T00:00:00, 2025-01-10T00:00:00, 2025-12-14T00:00:00</t>
  </si>
  <si>
    <t>2017-09-28T00:00:00, 2016-10-21T00:00:00, 2022-05-04T00:00:00, 2023-03-03T00:00:00, 2025-01-10T00:00:00, 2025-12-24T00:00:00</t>
  </si>
  <si>
    <t>12345, 021270, 040414, 0723mafp, 600898, 120383</t>
  </si>
  <si>
    <t>не преподает</t>
  </si>
  <si>
    <t>[5 класс, 6 класс, 7 класс, 8 класс, 9 класс, 1 класс, 2 класс, 4 класс, 3 класс]</t>
  </si>
  <si>
    <t>для детей с задержкой психического развития</t>
  </si>
  <si>
    <t>СЫЗДЫКБЕКОВА</t>
  </si>
  <si>
    <t>ОЛЬГА</t>
  </si>
  <si>
    <t>ИВАНОВНА</t>
  </si>
  <si>
    <t>педагог-эксперт</t>
  </si>
  <si>
    <t>Другие организации , АО НЦПК «Өрлеу» (Региональные филиалы АО  НЦПК«Өрлеу»), АО НЦПК «Өрлеу» (Региональные филиалы АО  НЦПК«Өрлеу»)</t>
  </si>
  <si>
    <t>другие, начальное обучение, другие</t>
  </si>
  <si>
    <t>Учебно-воспитательный процесс, Предметные курсы/предмет, Инклюзивное образование</t>
  </si>
  <si>
    <t>очная, очная, дистанционная</t>
  </si>
  <si>
    <t>36, 80, 80</t>
  </si>
  <si>
    <t>2017-10-24T00:00:00, 2022-11-18T00:00:00, 2024-02-05T00:00:00</t>
  </si>
  <si>
    <t>2017-10-27T00:00:00, 2022-11-18T00:00:00, 2024-02-16T00:00:00</t>
  </si>
  <si>
    <t>12345, 0536941, 0742806</t>
  </si>
  <si>
    <t>[2 класс, 4 класс, 5 класс, 6 класс, 8 класс, 7 класс, 9 класс]</t>
  </si>
  <si>
    <t>СОЛТАНОВ</t>
  </si>
  <si>
    <t>МАРАТ</t>
  </si>
  <si>
    <t>ЕРКЕБУЛАНОВИЧ</t>
  </si>
  <si>
    <t>рядовой</t>
  </si>
  <si>
    <t>из непедагогического колледжа</t>
  </si>
  <si>
    <t>сторож</t>
  </si>
  <si>
    <t>Техническое и профессиональное образование</t>
  </si>
  <si>
    <t>другое</t>
  </si>
  <si>
    <t>БЕРДІБЕКОВ</t>
  </si>
  <si>
    <t>БАУЫРЖАН</t>
  </si>
  <si>
    <t>БЕКМҰРАТҰЛЫ</t>
  </si>
  <si>
    <t>инвалидность не установлена</t>
  </si>
  <si>
    <t>снят с учета</t>
  </si>
  <si>
    <t>без срока переосвидетельствования</t>
  </si>
  <si>
    <t>директор</t>
  </si>
  <si>
    <t>Высшее (профессиональное)</t>
  </si>
  <si>
    <t>руководитель</t>
  </si>
  <si>
    <t>Химия</t>
  </si>
  <si>
    <t>заместитель директора по воспитательной работе</t>
  </si>
  <si>
    <t>Биология</t>
  </si>
  <si>
    <t>смартфон</t>
  </si>
  <si>
    <t>ТОО «USTAZ Professional Learning Centre», Другие организации , Центр педагогического мастерства АОО «НИШ», Другие организации , РГКП «Республиканский учебно-методический центр дополнительного образования» МОН РК, Центр педагогического мастерства АОО «НИШ», Центр педагогического мастерства АОО «НИШ», Центр педагогического мастерства АОО «НИШ», Другие организации , ТОО «Bilim Media Group», АО НЦПК «Өрлеу» (Региональные филиалы АО  НЦПК«Өрлеу»)</t>
  </si>
  <si>
    <t>Химия, Химия, Химия, другие, другие, другие, Химия, Биология, другие, другие, Химия</t>
  </si>
  <si>
    <t>Языковые курсы для учителей физики, химии, биологии, информатики на английском языке, Инклюзивное образование, Предметные курсы/предмет, Для руководителей школ, Менеджмент в сфере образования, Менеджмент в сфере образования, Предметные курсы/предмет, Предметные курсы/предмет, Инклюзивное образование, Другие программы, Предметные курсы/предмет</t>
  </si>
  <si>
    <t>очная, очная, очная, дистанционная, дистанционная, очная, очная, очная, дистанционная, дистанционная, дистанционная</t>
  </si>
  <si>
    <t>английский, казахский, казахский, казахский, казахский, казахский, казахский, казахский, казахский, казахский, казахский</t>
  </si>
  <si>
    <t>72, 80, 160, 8, 72, 430, 80, 160, 80, 8, 80</t>
  </si>
  <si>
    <t>2018-06-05T00:00:00, 2021-04-19T00:00:00, 2022-08-23T00:00:00, 2021-09-01T00:00:00, 2021-03-01T00:00:00, 2023-04-24T00:00:00, 2021-07-02T00:00:00, 2022-08-23T00:00:00, 2025-05-12T00:00:00, 2025-01-15T00:00:00, 2025-05-12T00:00:00</t>
  </si>
  <si>
    <t>2018-06-15T00:00:00, 2021-04-30T00:00:00, 2022-08-23T00:00:00, 2021-09-01T00:00:00, 2021-03-08T00:00:00, 2023-05-02T00:00:00, 2021-07-02T00:00:00, 2002-08-23T00:00:00, 2025-05-23T00:00:00, 2025-01-15T00:00:00, 2025-05-23T00:00:00</t>
  </si>
  <si>
    <t>08-27212, 010682, 32ed365e0, 001163, PMP-LLO-006, 011415, 133858af0, 32ed365e0, 224264, 601534, 004483</t>
  </si>
  <si>
    <t>[5 класс, 6 класс, 8 класс, 7 класс, 9 класс]</t>
  </si>
  <si>
    <t>Elementary</t>
  </si>
  <si>
    <t>БАЛТАБАЕВА</t>
  </si>
  <si>
    <t>АЙДАНА</t>
  </si>
  <si>
    <t>ДАНИЯРОВНА</t>
  </si>
  <si>
    <t>не служил в ВС</t>
  </si>
  <si>
    <t>внешнее совмещение</t>
  </si>
  <si>
    <t>Присвоено в 2024 году</t>
  </si>
  <si>
    <t>История</t>
  </si>
  <si>
    <t>Другие организации , Другие организации , АО НЦПК «Өрлеу» (Региональные филиалы АО  НЦПК«Өрлеу»), Другие организации , Другие организации , АО НЦПК «Өрлеу» (Региональные филиалы АО  НЦПК«Өрлеу»)</t>
  </si>
  <si>
    <t>История, История, История, История, История, История</t>
  </si>
  <si>
    <t>В рамках обновленного содержания образования/ предмет, Инклюзивное образование, Предметные курсы/предмет, Учебно-воспитательный процесс, Учебно-воспитательный процесс, Другие программы</t>
  </si>
  <si>
    <t>очная, дистанционная, дистанционная, дистанционная, очная, очная</t>
  </si>
  <si>
    <t>казахский, казахский, казахский, казахский, казахский, казахский</t>
  </si>
  <si>
    <t>72, 80, 80, 8, 80, 80</t>
  </si>
  <si>
    <t>2018-12-03T00:00:00, 2021-03-01T00:00:00, 2021-05-13T00:00:00, 2023-10-27T00:00:00, 2023-11-06T00:00:00, 2024-04-08T00:00:00</t>
  </si>
  <si>
    <t>2018-12-14T00:00:00, 2021-03-13T00:00:00, 2021-05-21T00:00:00, 2023-10-27T00:00:00, 2023-11-17T00:00:00, 2024-04-19T00:00:00</t>
  </si>
  <si>
    <t>0008015, А-ҒБО009987, № 0405050, №53835, №0036659, №0743491</t>
  </si>
  <si>
    <t>[5 класс, 6 класс, 9 класс]</t>
  </si>
  <si>
    <t>ЧАЙКА</t>
  </si>
  <si>
    <t>АННА</t>
  </si>
  <si>
    <t>АХМЕТЖАНОВНА</t>
  </si>
  <si>
    <t>Подтверждено в 2025 году</t>
  </si>
  <si>
    <t>География</t>
  </si>
  <si>
    <t>АО НЦПК «Өрлеу» (Региональные филиалы АО  НЦПК«Өрлеу»), АО НЦПК «Өрлеу» (Региональные филиалы АО  НЦПК«Өрлеу»), Другие организации , АО НЦПК «Өрлеу» (Региональные филиалы АО  НЦПК«Өрлеу»), АО НЦПК «Өрлеу» (Региональные филиалы АО  НЦПК«Өрлеу»), АО НЦПК «Өрлеу» (Региональные филиалы АО  НЦПК«Өрлеу»), АО НЦПК «Өрлеу» (Региональные филиалы АО  НЦПК«Өрлеу»), АО НЦПК «Өрлеу» (Региональные филиалы АО  НЦПК«Өрлеу»), АО НЦПК «Өрлеу» (Региональные филиалы АО  НЦПК«Өрлеу»), Другие организации , АО НЦПК «Өрлеу» (Региональные филиалы АО  НЦПК«Өрлеу»), АО НЦПК «Өрлеу» (Региональные филиалы АО  НЦПК«Өрлеу»)</t>
  </si>
  <si>
    <t>История, История, История, География, География, География, Религиоведение , История, История, География, География, География</t>
  </si>
  <si>
    <t>В рамках обновленного содержания образования/ предмет, В рамках обновленного содержания образования/ предмет, Инклюзивное образование, Учебно-воспитательный процесс, Обновленное содержание обучения, Предметные курсы/предмет, Учебно-воспитательный процесс, Учебно-воспитательный процесс, Предметные курсы/предмет, Учебно-воспитательный процесс, Предметные курсы/предмет, Учебно-воспитательный процесс</t>
  </si>
  <si>
    <t>очная, очная, дистанционная, дистанционная, дистанционная, дистанционная, дистанционная, очная, очная, дистанционная, очная, очная</t>
  </si>
  <si>
    <t>русский, русский, русский, русский, русский, русский, русский, русский, русский, русский, русский, русский</t>
  </si>
  <si>
    <t>80, 80, 80, 56, 80, 80, 80, 24, 80, 8, 80, 80</t>
  </si>
  <si>
    <t>2017-12-04T00:00:00, 2019-07-01T00:00:00, 2021-03-22T00:00:00, 2020-08-17T00:00:00, 2020-09-21T00:00:00, 2021-06-07T00:00:00, 2022-02-07T00:00:00, 2023-02-27T00:00:00, 2023-05-29T00:00:00, 2023-10-27T00:00:00, 2024-05-27T00:00:00, 2024-10-21T00:00:00</t>
  </si>
  <si>
    <t>2017-12-20T00:00:00, 2019-07-16T00:00:00, 2021-03-29T00:00:00, 2020-08-25T00:00:00, 2020-09-30T00:00:00, 2021-06-18T00:00:00, 2022-02-18T00:00:00, 2023-03-01T00:00:00, 2023-06-05T00:00:00, 2023-10-27T00:00:00, 2024-06-07T00:00:00, 2024-11-01T00:00:00</t>
  </si>
  <si>
    <t>003517, 005084, А-ҒБО 010125, 4fc67cfc, БЖ №008821, 116bf0dc7, №0435113, №036695, №0635660, № 53837, №0744533, №0746733</t>
  </si>
  <si>
    <t>[7 класс, 8 класс, 9 класс]</t>
  </si>
  <si>
    <t>АНДРИЕНКО</t>
  </si>
  <si>
    <t>НИКОЛАЕВНА</t>
  </si>
  <si>
    <t>Немцы</t>
  </si>
  <si>
    <t>другой области Республики</t>
  </si>
  <si>
    <t>АО НЦПК «Өрлеу» (Региональные филиалы АО  НЦПК«Өрлеу»), АО НЦПК «Өрлеу» (Региональные филиалы АО  НЦПК«Өрлеу»), АО НЦПК «Өрлеу» (Региональные филиалы АО  НЦПК«Өрлеу»), АО НЦПК «Өрлеу» (Региональные филиалы АО  НЦПК«Өрлеу»), АО НЦПК «Өрлеу» (Региональные филиалы АО  НЦПК«Өрлеу»)</t>
  </si>
  <si>
    <t>Русский язык и литература, Русский язык и литература, Глобальные компетенции, Русский язык и литература, другие</t>
  </si>
  <si>
    <t>В рамках обновленного содержания образования/ предмет, Инклюзивное образование, Другие программы, Предметные курсы/предмет, Инклюзивное образование</t>
  </si>
  <si>
    <t>очная, очная, дистанционная, очная, дистанционная</t>
  </si>
  <si>
    <t>русский, русский, русский, русский, русский</t>
  </si>
  <si>
    <t>160, 36, 40, 80, 80</t>
  </si>
  <si>
    <t>2019-06-03T00:00:00, 2015-04-20T00:00:00, 2023-12-04T00:00:00, 2023-08-07T00:00:00, 2025-01-27T00:00:00</t>
  </si>
  <si>
    <t>2019-06-22T00:00:00, 2015-05-06T00:00:00, 2023-12-08T00:00:00, 2023-08-18T00:00:00, 2025-02-07T00:00:00</t>
  </si>
  <si>
    <t>123, 00198, 0811407, 0636186, 219611</t>
  </si>
  <si>
    <t>[6 класс, 8 класс, 5 класс, 7 класс, 9 класс]</t>
  </si>
  <si>
    <t>АМАНГЕЛДИЕВА</t>
  </si>
  <si>
    <t>ИНДИРА</t>
  </si>
  <si>
    <t>УРАЗХАНОВНА</t>
  </si>
  <si>
    <t>АО НЦПК «Өрлеу» (Региональные филиалы АО  НЦПК«Өрлеу»), ТОО «Академия педагогов и психологов»</t>
  </si>
  <si>
    <t>Математика/алгебра/геометрия, Математика/алгебра/геометрия</t>
  </si>
  <si>
    <t>Профессиональная компетентность , Предметные курсы/предмет</t>
  </si>
  <si>
    <t>очная, дистанционная</t>
  </si>
  <si>
    <t>русский, казахский</t>
  </si>
  <si>
    <t>2022-09-12T00:00:00, 2025-12-15T00:00:00</t>
  </si>
  <si>
    <t>2022-09-23T00:00:00, 2025-12-26T00:00:00</t>
  </si>
  <si>
    <t>0566563, №0428</t>
  </si>
  <si>
    <t>[5 класс, 7 класс, 9 класс, 6 класс, 8 класс]</t>
  </si>
  <si>
    <t>КИЗИЕВА</t>
  </si>
  <si>
    <t>АЛЁНА</t>
  </si>
  <si>
    <t>АЛЕКСАНДРОВНА</t>
  </si>
  <si>
    <t>Украинцы</t>
  </si>
  <si>
    <t>Присвоено в 2021 году</t>
  </si>
  <si>
    <t>Английский язык</t>
  </si>
  <si>
    <t>Другие организации , АО НЦПК «Өрлеу» (Региональные филиалы АО  НЦПК«Өрлеу»), Центр педагогического мастерства АОО «НИШ», АО НЦПК «Өрлеу» (Региональные филиалы АО  НЦПК«Өрлеу»), АО НЦПК «Өрлеу» (Региональные филиалы АО  НЦПК«Өрлеу»), АО НЦПК «Өрлеу» (Региональные филиалы АО  НЦПК«Өрлеу»)</t>
  </si>
  <si>
    <t>Английский язык, другие, Английский язык, другие, другие, Английский язык</t>
  </si>
  <si>
    <t>Инклюзивное образование, Использование цифровых ресурсов в преподавании предметов, В рамках обновленного содержания образования/ предмет, Другие программы, Инклюзивное образование, Предметные курсы/предмет</t>
  </si>
  <si>
    <t>дистанционная, дистанционная, дистанционная, очная, дистанционная, очная</t>
  </si>
  <si>
    <t>русский, русский, английский, русский, русский, английский</t>
  </si>
  <si>
    <t>80, 16, 160, 24, 80, 80</t>
  </si>
  <si>
    <t>2021-07-26T00:00:00, 2021-09-05T00:00:00, 2021-03-08T00:00:00, 2023-06-27T00:00:00, 2024-02-05T00:00:00, 2023-06-26T00:00:00</t>
  </si>
  <si>
    <t>2021-07-30T00:00:00, 2021-09-19T00:00:00, 2021-03-19T00:00:00, 2023-07-04T00:00:00, 2024-02-16T00:00:00, 2023-07-05T00:00:00</t>
  </si>
  <si>
    <t>011742, 162672, 0000, 134633, 0742797, 0635873</t>
  </si>
  <si>
    <t>[1 класс, 3 класс, 5 класс, 7 класс, 9 класс, 2 класс, 4 класс, 6 класс, 8 класс]</t>
  </si>
  <si>
    <t>Intermediate</t>
  </si>
  <si>
    <t>КУЛБАЕВА</t>
  </si>
  <si>
    <t>ДИНАРА</t>
  </si>
  <si>
    <t>САБИРОВНА</t>
  </si>
  <si>
    <t>перешел на учительскую работу из других учреждений, организаций, не педагогов</t>
  </si>
  <si>
    <t>определенный</t>
  </si>
  <si>
    <t>педагог-психолог</t>
  </si>
  <si>
    <t>учитель/преподаватель, старший вожатый</t>
  </si>
  <si>
    <t>0,1, 0,5</t>
  </si>
  <si>
    <t>стационарный компьютер (личный)</t>
  </si>
  <si>
    <t>АО НЦПК «Өрлеу» (Региональные филиалы АО  НЦПК«Өрлеу»)</t>
  </si>
  <si>
    <t>Другие программы</t>
  </si>
  <si>
    <t>дистанционная</t>
  </si>
  <si>
    <t>русский</t>
  </si>
  <si>
    <t>2025-09-15T00:00:00</t>
  </si>
  <si>
    <t>2025-09-26T00:00:00</t>
  </si>
  <si>
    <t>[9 класс]</t>
  </si>
  <si>
    <t>ГОЛОВИНА</t>
  </si>
  <si>
    <t>данного района, города данной области</t>
  </si>
  <si>
    <t>другой технический персонал</t>
  </si>
  <si>
    <t>Общее среднее образование</t>
  </si>
  <si>
    <t>СЕМЕНЕНКО</t>
  </si>
  <si>
    <t>ОКСАНА</t>
  </si>
  <si>
    <t>уборщик служебных помещений</t>
  </si>
  <si>
    <t>ЗЮЗИН</t>
  </si>
  <si>
    <t>ВЛАДИМИР</t>
  </si>
  <si>
    <t>ЕВГЕНЬЕВИЧ</t>
  </si>
  <si>
    <t>Третья</t>
  </si>
  <si>
    <t>общее заболевание</t>
  </si>
  <si>
    <t>1 год</t>
  </si>
  <si>
    <t>слесарь-сантехник</t>
  </si>
  <si>
    <t>АЗИМБАЕВ</t>
  </si>
  <si>
    <t>ЕЛАМАН</t>
  </si>
  <si>
    <t>БАХТИЯРОВИЧ</t>
  </si>
  <si>
    <t>СЕРГЕЙ</t>
  </si>
  <si>
    <t>АЛЕКСАНДРОВИЧ</t>
  </si>
  <si>
    <t>из другой школы</t>
  </si>
  <si>
    <t>Физика/Астрономия</t>
  </si>
  <si>
    <t>[7 класс, 9 класс, 8 класс]</t>
  </si>
  <si>
    <t>ЕЛЕУОВА</t>
  </si>
  <si>
    <t>АЙГЕРИМ</t>
  </si>
  <si>
    <t>ТЕНИЗБАЕВНА</t>
  </si>
  <si>
    <t>магистр</t>
  </si>
  <si>
    <t>Послевузовское образование (магистр, доктор PhD)</t>
  </si>
  <si>
    <t>педагог-исследователь</t>
  </si>
  <si>
    <t>Информатика</t>
  </si>
  <si>
    <t>АО НЦПК «Өрлеу» (Региональные филиалы АО  НЦПК«Өрлеу»), АО НЦПК «Өрлеу» (Региональные филиалы АО  НЦПК«Өрлеу»), Центр педагогического мастерства АОО «НИШ»</t>
  </si>
  <si>
    <t>другие, Информатика , Информатика</t>
  </si>
  <si>
    <t>Другие программы, Предметные курсы/предмет, Предметные курсы/предмет</t>
  </si>
  <si>
    <t>очная, очная, очная</t>
  </si>
  <si>
    <t>казахский, казахский, казахский</t>
  </si>
  <si>
    <t>8, 80, 80</t>
  </si>
  <si>
    <t>2022-01-11T00:00:00, 2024-09-09T00:00:00, 2025-02-01T00:00:00</t>
  </si>
  <si>
    <t>2022-01-11T00:00:00, 2024-09-20T00:00:00, 2025-02-21T00:00:00</t>
  </si>
  <si>
    <t>062094, №1032617, №110227</t>
  </si>
  <si>
    <t>[5 класс, 7 класс, 9 класс, 8 класс, 6 класс, 2 класс, 4 класс, 1 класс, 3 класс]</t>
  </si>
  <si>
    <t>АЙТУҒАН</t>
  </si>
  <si>
    <t>ЕРНАЗАР</t>
  </si>
  <si>
    <t>ТОО «USTAZ Professional Learning Centre», АО НЦПК «Өрлеу» (Региональные филиалы АО  НЦПК«Өрлеу»), АО НЦПК «Өрлеу» (Региональные филиалы АО  НЦПК«Өрлеу»), АО НЦПК «Өрлеу» (Региональные филиалы АО  НЦПК«Өрлеу»), Центр педагогического мастерства АОО «НИШ», Центр педагогического мастерства АОО «НИШ», Центр педагогического мастерства АОО «НИШ», АО НЦПК «Өрлеу» (Региональные филиалы АО  НЦПК«Өрлеу»)</t>
  </si>
  <si>
    <t>Физика/Астрономия , Математика/алгебра/геометрия, Физика/Астрономия , другие, Математика/алгебра/геометрия, другие, Физика/Астрономия , Математика/алгебра/геометрия</t>
  </si>
  <si>
    <t>Языковые курсы для учителей физики, химии, биологии, информатики на английском языке, В рамках обновленного содержания образования/ предмет, Предметные курсы/предмет, Инклюзивное образование, Другие программы, Другие программы, Предметные курсы/предмет, Предметные курсы/предмет</t>
  </si>
  <si>
    <t>очная, очная, очная, дистанционная, дистанционная, дистанционная, очная, очная</t>
  </si>
  <si>
    <t>казахский, казахский, казахский, казахский, казахский, казахский, казахский, казахский</t>
  </si>
  <si>
    <t>346, 80, 72, 80, 56, 40, 160, 80</t>
  </si>
  <si>
    <t>2018-08-16T00:00:00, 2019-02-18T00:00:00, 2015-10-19T00:00:00, 2020-06-22T00:00:00, 2020-07-27T00:00:00, 2020-07-06T00:00:00, 2022-10-31T00:00:00, 2023-08-01T00:00:00</t>
  </si>
  <si>
    <t>2018-11-01T00:00:00, 2019-03-01T00:00:00, 2015-10-30T00:00:00, 2020-07-03T00:00:00, 2020-08-04T00:00:00, 2020-07-30T00:00:00, 2022-12-13T00:00:00, 2023-08-18T00:00:00</t>
  </si>
  <si>
    <t>16156, 010481, 01071185, 0372666, 3429a9bf, 476480, 3c9cdcfc5, №0636060</t>
  </si>
  <si>
    <t>Advanced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</si>
</sst>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charset val="20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4" fontId="0" fillId="0" borderId="0" xfId="0" applyNumberFormat="1"/>
    <xf numFmtId="16" fontId="0" fillId="0" borderId="0" xfId="0" applyNumberFormat="1"/>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21"/>
  <sheetViews>
    <sheetView tabSelected="1" workbookViewId="0">
      <selection activeCell="E25" sqref="E25"/>
    </sheetView>
  </sheetViews>
  <sheetFormatPr defaultRowHeight="15" x14ac:dyDescent="0.25"/>
  <cols>
    <col min="3" max="3" width="18" customWidth="1"/>
    <col min="4" max="4" width="18.85546875" customWidth="1"/>
    <col min="5" max="5" width="13.7109375" customWidth="1"/>
    <col min="6" max="6" width="20.42578125" customWidth="1"/>
    <col min="7" max="7" width="13" customWidth="1"/>
    <col min="10" max="10" width="12.28515625" customWidth="1"/>
  </cols>
  <sheetData>
    <row r="1" spans="1:104"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row>
    <row r="2" spans="1:104" x14ac:dyDescent="0.25">
      <c r="A2">
        <v>68674</v>
      </c>
      <c r="B2">
        <v>61125</v>
      </c>
      <c r="C2" t="str">
        <f>"950703451307"</f>
        <v>950703451307</v>
      </c>
      <c r="D2" t="s">
        <v>104</v>
      </c>
      <c r="E2" t="s">
        <v>105</v>
      </c>
      <c r="F2" t="s">
        <v>106</v>
      </c>
      <c r="G2" s="1">
        <v>34883</v>
      </c>
      <c r="I2" t="s">
        <v>107</v>
      </c>
      <c r="J2" t="s">
        <v>108</v>
      </c>
      <c r="K2" t="s">
        <v>109</v>
      </c>
      <c r="P2" t="s">
        <v>110</v>
      </c>
      <c r="W2" t="str">
        <f>"2016-09-01T00:00:00"</f>
        <v>2016-09-01T00:00:00</v>
      </c>
      <c r="X2" t="str">
        <f>"№ 33"</f>
        <v>№ 33</v>
      </c>
      <c r="Z2" t="s">
        <v>111</v>
      </c>
      <c r="AA2" t="s">
        <v>112</v>
      </c>
      <c r="AE2" t="s">
        <v>113</v>
      </c>
      <c r="AF2" t="s">
        <v>114</v>
      </c>
      <c r="AG2" t="s">
        <v>115</v>
      </c>
      <c r="AH2">
        <v>0</v>
      </c>
      <c r="AI2" t="s">
        <v>116</v>
      </c>
      <c r="AJ2" t="s">
        <v>117</v>
      </c>
      <c r="AK2" t="s">
        <v>118</v>
      </c>
      <c r="AO2" t="s">
        <v>119</v>
      </c>
      <c r="AP2" t="s">
        <v>120</v>
      </c>
      <c r="AQ2" t="str">
        <f>"2"</f>
        <v>2</v>
      </c>
      <c r="AR2" t="str">
        <f>"11"</f>
        <v>11</v>
      </c>
      <c r="AS2" t="str">
        <f>"11"</f>
        <v>11</v>
      </c>
      <c r="AT2" t="str">
        <f>"11"</f>
        <v>11</v>
      </c>
      <c r="AU2" t="str">
        <f>"9"</f>
        <v>9</v>
      </c>
      <c r="AV2" t="str">
        <f>"akm_arshaly_schortandi@mail.ru"</f>
        <v>akm_arshaly_schortandi@mail.ru</v>
      </c>
      <c r="AW2" t="str">
        <f>"87711242225"</f>
        <v>87711242225</v>
      </c>
      <c r="AX2" t="s">
        <v>121</v>
      </c>
      <c r="BA2" t="s">
        <v>122</v>
      </c>
      <c r="BE2" t="s">
        <v>123</v>
      </c>
      <c r="BF2" t="s">
        <v>124</v>
      </c>
      <c r="BG2">
        <v>0</v>
      </c>
      <c r="BH2" t="str">
        <f>"[0]"</f>
        <v>[0]</v>
      </c>
      <c r="BI2" t="s">
        <v>125</v>
      </c>
      <c r="BJ2">
        <v>0</v>
      </c>
      <c r="BK2" t="s">
        <v>121</v>
      </c>
      <c r="BV2" t="s">
        <v>126</v>
      </c>
      <c r="BW2" t="s">
        <v>127</v>
      </c>
      <c r="BX2" t="s">
        <v>128</v>
      </c>
      <c r="BY2" t="s">
        <v>129</v>
      </c>
      <c r="BZ2" t="s">
        <v>130</v>
      </c>
      <c r="CA2" t="s">
        <v>131</v>
      </c>
      <c r="CB2" t="s">
        <v>132</v>
      </c>
      <c r="CC2" t="s">
        <v>132</v>
      </c>
      <c r="CD2" t="s">
        <v>133</v>
      </c>
      <c r="CE2" t="s">
        <v>134</v>
      </c>
      <c r="CF2" t="s">
        <v>135</v>
      </c>
      <c r="CG2" t="s">
        <v>136</v>
      </c>
      <c r="CK2" t="str">
        <f>"0"</f>
        <v>0</v>
      </c>
      <c r="CN2" t="s">
        <v>137</v>
      </c>
      <c r="CP2" t="s">
        <v>138</v>
      </c>
      <c r="CQ2" t="s">
        <v>120</v>
      </c>
    </row>
    <row r="3" spans="1:104" x14ac:dyDescent="0.25">
      <c r="A3">
        <v>68835</v>
      </c>
      <c r="B3">
        <v>61277</v>
      </c>
      <c r="C3" t="str">
        <f>"670127400451"</f>
        <v>670127400451</v>
      </c>
      <c r="D3" t="s">
        <v>139</v>
      </c>
      <c r="E3" t="s">
        <v>140</v>
      </c>
      <c r="F3" t="s">
        <v>141</v>
      </c>
      <c r="G3" s="1">
        <v>24499</v>
      </c>
      <c r="I3" t="s">
        <v>107</v>
      </c>
      <c r="J3" t="s">
        <v>108</v>
      </c>
      <c r="K3" t="s">
        <v>142</v>
      </c>
      <c r="P3" t="s">
        <v>110</v>
      </c>
      <c r="W3" t="str">
        <f>"2003-01-01T00:00:00"</f>
        <v>2003-01-01T00:00:00</v>
      </c>
      <c r="X3" t="str">
        <f>"№ 7/1"</f>
        <v>№ 7/1</v>
      </c>
      <c r="Z3" t="s">
        <v>143</v>
      </c>
      <c r="AA3" t="s">
        <v>112</v>
      </c>
      <c r="AE3" t="s">
        <v>144</v>
      </c>
      <c r="AF3" t="s">
        <v>114</v>
      </c>
      <c r="AG3" t="s">
        <v>115</v>
      </c>
      <c r="AH3">
        <v>1</v>
      </c>
      <c r="AI3" t="s">
        <v>116</v>
      </c>
      <c r="AJ3" t="s">
        <v>117</v>
      </c>
      <c r="AK3" t="s">
        <v>118</v>
      </c>
      <c r="AO3" t="s">
        <v>119</v>
      </c>
      <c r="AP3" t="s">
        <v>120</v>
      </c>
      <c r="AQ3" t="str">
        <f>"16"</f>
        <v>16</v>
      </c>
      <c r="AR3" t="str">
        <f>"38"</f>
        <v>38</v>
      </c>
      <c r="AS3" t="str">
        <f>"22"</f>
        <v>22</v>
      </c>
      <c r="AT3" t="str">
        <f>"22"</f>
        <v>22</v>
      </c>
      <c r="AU3" t="str">
        <f>"22"</f>
        <v>22</v>
      </c>
      <c r="AV3" t="str">
        <f>"luidmilazuizina67@gmail.ru"</f>
        <v>luidmilazuizina67@gmail.ru</v>
      </c>
      <c r="AW3" t="str">
        <f>"87757147012"</f>
        <v>87757147012</v>
      </c>
      <c r="AX3" t="s">
        <v>145</v>
      </c>
      <c r="AY3" t="s">
        <v>146</v>
      </c>
      <c r="BA3" t="s">
        <v>122</v>
      </c>
      <c r="BE3" t="s">
        <v>123</v>
      </c>
      <c r="BF3" t="s">
        <v>147</v>
      </c>
      <c r="BG3">
        <v>1</v>
      </c>
      <c r="BH3" t="str">
        <f>"[18]"</f>
        <v>[18]</v>
      </c>
      <c r="BI3" t="s">
        <v>120</v>
      </c>
      <c r="BJ3">
        <v>0</v>
      </c>
      <c r="BO3" t="s">
        <v>148</v>
      </c>
      <c r="BS3" t="s">
        <v>137</v>
      </c>
      <c r="BV3" t="s">
        <v>149</v>
      </c>
      <c r="BW3" t="s">
        <v>150</v>
      </c>
      <c r="BX3" t="s">
        <v>151</v>
      </c>
      <c r="BY3" t="s">
        <v>152</v>
      </c>
      <c r="BZ3" t="s">
        <v>153</v>
      </c>
      <c r="CA3" t="s">
        <v>154</v>
      </c>
      <c r="CB3" t="s">
        <v>155</v>
      </c>
      <c r="CC3" t="s">
        <v>156</v>
      </c>
      <c r="CD3" t="s">
        <v>157</v>
      </c>
      <c r="CE3" t="s">
        <v>158</v>
      </c>
      <c r="CF3" t="s">
        <v>159</v>
      </c>
      <c r="CG3" t="s">
        <v>160</v>
      </c>
      <c r="CH3" s="2">
        <v>46113</v>
      </c>
      <c r="CK3" t="str">
        <f>"0"</f>
        <v>0</v>
      </c>
      <c r="CN3" t="s">
        <v>137</v>
      </c>
      <c r="CP3" t="s">
        <v>161</v>
      </c>
      <c r="CQ3" t="s">
        <v>120</v>
      </c>
    </row>
    <row r="4" spans="1:104" x14ac:dyDescent="0.25">
      <c r="A4">
        <v>68893</v>
      </c>
      <c r="B4">
        <v>61327</v>
      </c>
      <c r="C4" t="str">
        <f>"660323300944"</f>
        <v>660323300944</v>
      </c>
      <c r="D4" t="s">
        <v>162</v>
      </c>
      <c r="E4" t="s">
        <v>163</v>
      </c>
      <c r="F4" t="s">
        <v>164</v>
      </c>
      <c r="G4" s="1">
        <v>24189</v>
      </c>
      <c r="I4" t="s">
        <v>165</v>
      </c>
      <c r="J4" t="s">
        <v>108</v>
      </c>
      <c r="K4" t="s">
        <v>166</v>
      </c>
      <c r="P4" t="s">
        <v>110</v>
      </c>
      <c r="W4" t="str">
        <f>"1988-08-25T00:00:00"</f>
        <v>1988-08-25T00:00:00</v>
      </c>
      <c r="X4" t="str">
        <f>"№ 1"</f>
        <v>№ 1</v>
      </c>
      <c r="Z4" t="s">
        <v>111</v>
      </c>
      <c r="AA4" t="s">
        <v>112</v>
      </c>
      <c r="AE4" t="s">
        <v>144</v>
      </c>
      <c r="AF4" t="s">
        <v>114</v>
      </c>
      <c r="AG4" t="s">
        <v>167</v>
      </c>
      <c r="AH4">
        <v>1</v>
      </c>
      <c r="AI4" t="s">
        <v>116</v>
      </c>
      <c r="AJ4" t="s">
        <v>117</v>
      </c>
      <c r="AK4" t="s">
        <v>168</v>
      </c>
      <c r="AO4" t="s">
        <v>119</v>
      </c>
      <c r="AP4" t="s">
        <v>120</v>
      </c>
      <c r="AQ4" t="str">
        <f>"1"</f>
        <v>1</v>
      </c>
      <c r="AR4" t="str">
        <f>"38"</f>
        <v>38</v>
      </c>
      <c r="AS4" t="str">
        <f>"37"</f>
        <v>37</v>
      </c>
      <c r="AT4" t="str">
        <f>"37"</f>
        <v>37</v>
      </c>
      <c r="AU4" t="str">
        <f>"37"</f>
        <v>37</v>
      </c>
      <c r="AV4" t="str">
        <f>"KairatC@mail.ru"</f>
        <v>KairatC@mail.ru</v>
      </c>
      <c r="AW4" t="str">
        <f>"87023064143"</f>
        <v>87023064143</v>
      </c>
      <c r="AX4" t="s">
        <v>145</v>
      </c>
      <c r="AY4" t="s">
        <v>169</v>
      </c>
      <c r="BA4" t="s">
        <v>122</v>
      </c>
      <c r="BE4" t="s">
        <v>170</v>
      </c>
      <c r="BF4" t="s">
        <v>171</v>
      </c>
      <c r="BG4">
        <v>1</v>
      </c>
      <c r="BH4" t="str">
        <f>"[21]"</f>
        <v>[21]</v>
      </c>
      <c r="BI4" t="s">
        <v>120</v>
      </c>
      <c r="BJ4">
        <v>0</v>
      </c>
      <c r="BO4" t="s">
        <v>148</v>
      </c>
      <c r="BS4" t="s">
        <v>137</v>
      </c>
      <c r="BV4" t="s">
        <v>172</v>
      </c>
      <c r="BW4" t="s">
        <v>173</v>
      </c>
      <c r="BX4" t="s">
        <v>174</v>
      </c>
      <c r="BY4" t="s">
        <v>175</v>
      </c>
      <c r="BZ4" t="s">
        <v>153</v>
      </c>
      <c r="CA4" t="s">
        <v>176</v>
      </c>
      <c r="CB4" t="s">
        <v>177</v>
      </c>
      <c r="CC4" t="s">
        <v>178</v>
      </c>
      <c r="CD4" t="s">
        <v>179</v>
      </c>
      <c r="CE4" t="s">
        <v>180</v>
      </c>
      <c r="CF4" t="s">
        <v>181</v>
      </c>
      <c r="CG4" t="s">
        <v>136</v>
      </c>
      <c r="CH4" t="s">
        <v>182</v>
      </c>
      <c r="CK4" t="str">
        <f>"0"</f>
        <v>0</v>
      </c>
      <c r="CN4" t="s">
        <v>137</v>
      </c>
      <c r="CP4" t="s">
        <v>138</v>
      </c>
      <c r="CQ4" t="s">
        <v>120</v>
      </c>
    </row>
    <row r="5" spans="1:104" x14ac:dyDescent="0.25">
      <c r="A5">
        <v>68905</v>
      </c>
      <c r="B5">
        <v>61346</v>
      </c>
      <c r="C5" t="str">
        <f>"850319401065"</f>
        <v>850319401065</v>
      </c>
      <c r="D5" t="s">
        <v>183</v>
      </c>
      <c r="E5" t="s">
        <v>184</v>
      </c>
      <c r="F5" t="s">
        <v>185</v>
      </c>
      <c r="G5" s="1">
        <v>31125</v>
      </c>
      <c r="I5" t="s">
        <v>107</v>
      </c>
      <c r="J5" t="s">
        <v>108</v>
      </c>
      <c r="K5" t="s">
        <v>166</v>
      </c>
      <c r="P5" t="s">
        <v>110</v>
      </c>
      <c r="W5" t="str">
        <f>"2011-09-01T00:00:00"</f>
        <v>2011-09-01T00:00:00</v>
      </c>
      <c r="X5" t="str">
        <f>"№12"</f>
        <v>№12</v>
      </c>
      <c r="Z5" t="s">
        <v>186</v>
      </c>
      <c r="AA5" t="s">
        <v>112</v>
      </c>
      <c r="AE5" t="s">
        <v>144</v>
      </c>
      <c r="AF5" t="s">
        <v>114</v>
      </c>
      <c r="AG5" t="s">
        <v>167</v>
      </c>
      <c r="AH5">
        <v>1</v>
      </c>
      <c r="AI5" t="s">
        <v>116</v>
      </c>
      <c r="AJ5" t="s">
        <v>117</v>
      </c>
      <c r="AK5" t="s">
        <v>168</v>
      </c>
      <c r="AO5" t="s">
        <v>119</v>
      </c>
      <c r="AP5" t="s">
        <v>120</v>
      </c>
      <c r="AQ5" t="str">
        <f>"0"</f>
        <v>0</v>
      </c>
      <c r="AR5" t="str">
        <f>"14"</f>
        <v>14</v>
      </c>
      <c r="AS5" t="str">
        <f>"14"</f>
        <v>14</v>
      </c>
      <c r="AT5" t="str">
        <f>"14"</f>
        <v>14</v>
      </c>
      <c r="AU5" t="str">
        <f>"14"</f>
        <v>14</v>
      </c>
      <c r="AV5" t="str">
        <f>"kamshat_azimbaeva@mail.ru"</f>
        <v>kamshat_azimbaeva@mail.ru</v>
      </c>
      <c r="AW5" t="str">
        <f>"87474434605"</f>
        <v>87474434605</v>
      </c>
      <c r="AX5" t="s">
        <v>145</v>
      </c>
      <c r="AY5" t="s">
        <v>187</v>
      </c>
      <c r="BA5" t="s">
        <v>122</v>
      </c>
      <c r="BE5" t="s">
        <v>188</v>
      </c>
      <c r="BF5" t="s">
        <v>171</v>
      </c>
      <c r="BG5">
        <v>1.3</v>
      </c>
      <c r="BH5" t="str">
        <f>"[21]"</f>
        <v>[21]</v>
      </c>
      <c r="BI5" t="s">
        <v>120</v>
      </c>
      <c r="BJ5">
        <v>0</v>
      </c>
      <c r="BO5" t="s">
        <v>148</v>
      </c>
      <c r="BS5" t="s">
        <v>137</v>
      </c>
      <c r="BV5" t="s">
        <v>189</v>
      </c>
      <c r="BW5" t="s">
        <v>190</v>
      </c>
      <c r="BX5" t="s">
        <v>191</v>
      </c>
      <c r="BY5" t="s">
        <v>192</v>
      </c>
      <c r="BZ5" t="s">
        <v>193</v>
      </c>
      <c r="CA5" t="s">
        <v>194</v>
      </c>
      <c r="CB5" t="s">
        <v>195</v>
      </c>
      <c r="CC5" t="s">
        <v>196</v>
      </c>
      <c r="CD5" t="s">
        <v>197</v>
      </c>
      <c r="CE5" t="s">
        <v>198</v>
      </c>
      <c r="CF5" t="s">
        <v>199</v>
      </c>
      <c r="CG5" t="s">
        <v>136</v>
      </c>
      <c r="CH5" t="s">
        <v>182</v>
      </c>
      <c r="CK5" t="str">
        <f>"0"</f>
        <v>0</v>
      </c>
      <c r="CN5" t="s">
        <v>137</v>
      </c>
      <c r="CP5" t="s">
        <v>161</v>
      </c>
      <c r="CQ5" t="s">
        <v>200</v>
      </c>
    </row>
    <row r="6" spans="1:104" x14ac:dyDescent="0.25">
      <c r="A6">
        <v>68934</v>
      </c>
      <c r="B6">
        <v>61364</v>
      </c>
      <c r="C6" t="str">
        <f>"670316400934"</f>
        <v>670316400934</v>
      </c>
      <c r="D6" t="s">
        <v>201</v>
      </c>
      <c r="E6" t="s">
        <v>202</v>
      </c>
      <c r="F6" t="s">
        <v>203</v>
      </c>
      <c r="G6" s="1">
        <v>24547</v>
      </c>
      <c r="I6" t="s">
        <v>107</v>
      </c>
      <c r="J6" t="s">
        <v>108</v>
      </c>
      <c r="K6" t="s">
        <v>142</v>
      </c>
      <c r="P6" t="s">
        <v>110</v>
      </c>
      <c r="W6" t="str">
        <f>"1987-09-01T00:00:00"</f>
        <v>1987-09-01T00:00:00</v>
      </c>
      <c r="X6" t="str">
        <f>"№ 44-к"</f>
        <v>№ 44-к</v>
      </c>
      <c r="Z6" t="s">
        <v>143</v>
      </c>
      <c r="AA6" t="s">
        <v>112</v>
      </c>
      <c r="AE6" t="s">
        <v>144</v>
      </c>
      <c r="AF6" t="s">
        <v>114</v>
      </c>
      <c r="AG6" t="s">
        <v>115</v>
      </c>
      <c r="AH6">
        <v>1</v>
      </c>
      <c r="AI6" t="s">
        <v>116</v>
      </c>
      <c r="AJ6" t="s">
        <v>117</v>
      </c>
      <c r="AK6" t="s">
        <v>118</v>
      </c>
      <c r="AO6" t="s">
        <v>119</v>
      </c>
      <c r="AP6" t="s">
        <v>120</v>
      </c>
      <c r="AQ6" t="str">
        <f>"0"</f>
        <v>0</v>
      </c>
      <c r="AR6" t="str">
        <f>"38"</f>
        <v>38</v>
      </c>
      <c r="AS6" t="str">
        <f>"38"</f>
        <v>38</v>
      </c>
      <c r="AT6" t="str">
        <f>"38"</f>
        <v>38</v>
      </c>
      <c r="AU6" t="str">
        <f>"38"</f>
        <v>38</v>
      </c>
      <c r="AV6" t="str">
        <f>"olgasyzdykbekova@mail.com"</f>
        <v>olgasyzdykbekova@mail.com</v>
      </c>
      <c r="AW6" t="str">
        <f>"87753074333"</f>
        <v>87753074333</v>
      </c>
      <c r="AX6" t="s">
        <v>204</v>
      </c>
      <c r="AY6" t="s">
        <v>169</v>
      </c>
      <c r="BA6" t="s">
        <v>122</v>
      </c>
      <c r="BE6" t="s">
        <v>123</v>
      </c>
      <c r="BF6" t="s">
        <v>124</v>
      </c>
      <c r="BG6">
        <v>1</v>
      </c>
      <c r="BH6" t="str">
        <f>"[18]"</f>
        <v>[18]</v>
      </c>
      <c r="BI6" t="s">
        <v>120</v>
      </c>
      <c r="BJ6">
        <v>0</v>
      </c>
      <c r="BO6" t="s">
        <v>148</v>
      </c>
      <c r="BS6" t="s">
        <v>137</v>
      </c>
      <c r="BV6" t="s">
        <v>205</v>
      </c>
      <c r="BW6" t="s">
        <v>206</v>
      </c>
      <c r="BX6" t="s">
        <v>207</v>
      </c>
      <c r="BY6" t="s">
        <v>208</v>
      </c>
      <c r="BZ6" t="s">
        <v>153</v>
      </c>
      <c r="CA6" t="s">
        <v>209</v>
      </c>
      <c r="CB6" t="s">
        <v>210</v>
      </c>
      <c r="CC6" t="s">
        <v>211</v>
      </c>
      <c r="CD6" t="s">
        <v>212</v>
      </c>
      <c r="CE6" t="s">
        <v>198</v>
      </c>
      <c r="CF6" t="s">
        <v>213</v>
      </c>
      <c r="CG6" t="s">
        <v>136</v>
      </c>
      <c r="CH6" s="2">
        <v>46113</v>
      </c>
      <c r="CK6" t="str">
        <f>"0"</f>
        <v>0</v>
      </c>
      <c r="CN6" t="s">
        <v>137</v>
      </c>
      <c r="CP6" t="s">
        <v>161</v>
      </c>
      <c r="CQ6" t="s">
        <v>120</v>
      </c>
    </row>
    <row r="7" spans="1:104" x14ac:dyDescent="0.25">
      <c r="A7">
        <v>69183</v>
      </c>
      <c r="B7">
        <v>61598</v>
      </c>
      <c r="C7" t="str">
        <f>"840523351362"</f>
        <v>840523351362</v>
      </c>
      <c r="D7" t="s">
        <v>214</v>
      </c>
      <c r="E7" t="s">
        <v>215</v>
      </c>
      <c r="F7" t="s">
        <v>216</v>
      </c>
      <c r="G7" s="1">
        <v>30825</v>
      </c>
      <c r="I7" t="s">
        <v>165</v>
      </c>
      <c r="J7" t="s">
        <v>108</v>
      </c>
      <c r="K7" t="s">
        <v>166</v>
      </c>
      <c r="P7" t="s">
        <v>217</v>
      </c>
      <c r="W7" t="str">
        <f>"2012-09-01T00:00:00"</f>
        <v>2012-09-01T00:00:00</v>
      </c>
      <c r="X7" t="str">
        <f>"№ 6"</f>
        <v>№ 6</v>
      </c>
      <c r="Z7" t="s">
        <v>218</v>
      </c>
      <c r="AA7" t="s">
        <v>112</v>
      </c>
      <c r="AE7" t="s">
        <v>144</v>
      </c>
      <c r="AG7" t="s">
        <v>219</v>
      </c>
      <c r="AH7">
        <v>1</v>
      </c>
      <c r="AI7" t="s">
        <v>116</v>
      </c>
      <c r="AJ7" t="s">
        <v>117</v>
      </c>
      <c r="AK7" t="s">
        <v>220</v>
      </c>
      <c r="AO7" t="s">
        <v>221</v>
      </c>
      <c r="AQ7" t="str">
        <f>"3"</f>
        <v>3</v>
      </c>
      <c r="AR7" t="str">
        <f>"13"</f>
        <v>13</v>
      </c>
      <c r="AT7" t="str">
        <f>"0"</f>
        <v>0</v>
      </c>
      <c r="AU7" t="str">
        <f>"10"</f>
        <v>10</v>
      </c>
      <c r="BA7" t="s">
        <v>136</v>
      </c>
      <c r="BI7" t="s">
        <v>120</v>
      </c>
      <c r="BJ7">
        <v>0</v>
      </c>
      <c r="CF7" t="s">
        <v>136</v>
      </c>
    </row>
    <row r="8" spans="1:104" x14ac:dyDescent="0.25">
      <c r="A8">
        <v>3269436</v>
      </c>
      <c r="B8">
        <v>90934</v>
      </c>
      <c r="C8" t="str">
        <f>"780908300285"</f>
        <v>780908300285</v>
      </c>
      <c r="D8" t="s">
        <v>222</v>
      </c>
      <c r="E8" t="s">
        <v>223</v>
      </c>
      <c r="F8" t="s">
        <v>224</v>
      </c>
      <c r="G8" s="1">
        <v>28741</v>
      </c>
      <c r="I8" t="s">
        <v>165</v>
      </c>
      <c r="J8" t="s">
        <v>108</v>
      </c>
      <c r="K8" t="s">
        <v>166</v>
      </c>
      <c r="P8" t="s">
        <v>110</v>
      </c>
      <c r="Q8" t="s">
        <v>137</v>
      </c>
      <c r="R8" t="s">
        <v>225</v>
      </c>
      <c r="S8" t="s">
        <v>226</v>
      </c>
      <c r="T8" t="s">
        <v>227</v>
      </c>
      <c r="U8" t="str">
        <f>"2022-11-18T00:00:00"</f>
        <v>2022-11-18T00:00:00</v>
      </c>
      <c r="W8" t="str">
        <f>"2024-09-02T00:00:00"</f>
        <v>2024-09-02T00:00:00</v>
      </c>
      <c r="X8" t="str">
        <f>"39"</f>
        <v>39</v>
      </c>
      <c r="Z8" t="s">
        <v>111</v>
      </c>
      <c r="AA8" t="s">
        <v>112</v>
      </c>
      <c r="AE8" t="s">
        <v>144</v>
      </c>
      <c r="AF8" t="s">
        <v>114</v>
      </c>
      <c r="AG8" t="s">
        <v>228</v>
      </c>
      <c r="AH8">
        <v>0.5</v>
      </c>
      <c r="AI8" t="s">
        <v>116</v>
      </c>
      <c r="AJ8" t="s">
        <v>117</v>
      </c>
      <c r="AK8" t="s">
        <v>229</v>
      </c>
      <c r="AL8" t="s">
        <v>137</v>
      </c>
      <c r="AO8" t="s">
        <v>119</v>
      </c>
      <c r="AP8" t="s">
        <v>120</v>
      </c>
      <c r="AQ8" t="str">
        <f>"20"</f>
        <v>20</v>
      </c>
      <c r="AR8" t="str">
        <f>"21"</f>
        <v>21</v>
      </c>
      <c r="AS8" t="str">
        <f>"21"</f>
        <v>21</v>
      </c>
      <c r="AT8" t="str">
        <f>"21"</f>
        <v>21</v>
      </c>
      <c r="AU8" t="str">
        <f>"1"</f>
        <v>1</v>
      </c>
      <c r="AV8" t="str">
        <f>"akm_arshaly_schortandi@mail.ru"</f>
        <v>akm_arshaly_schortandi@mail.ru</v>
      </c>
      <c r="AW8" t="str">
        <f>"87786296670"</f>
        <v>87786296670</v>
      </c>
      <c r="AX8" t="s">
        <v>204</v>
      </c>
      <c r="AY8" t="s">
        <v>146</v>
      </c>
      <c r="AZ8" t="s">
        <v>230</v>
      </c>
      <c r="BA8" t="s">
        <v>122</v>
      </c>
      <c r="BE8" t="s">
        <v>231</v>
      </c>
      <c r="BF8" t="s">
        <v>171</v>
      </c>
      <c r="BG8">
        <v>0.4</v>
      </c>
      <c r="BH8" t="str">
        <f>"[10]"</f>
        <v>[10]</v>
      </c>
      <c r="BI8" t="s">
        <v>232</v>
      </c>
      <c r="BJ8">
        <v>0.5</v>
      </c>
      <c r="BK8" t="s">
        <v>121</v>
      </c>
      <c r="BM8" t="s">
        <v>233</v>
      </c>
      <c r="BN8">
        <v>0.4</v>
      </c>
      <c r="BO8" t="s">
        <v>234</v>
      </c>
      <c r="BS8" t="s">
        <v>137</v>
      </c>
      <c r="BV8" t="s">
        <v>235</v>
      </c>
      <c r="BW8" t="s">
        <v>236</v>
      </c>
      <c r="BX8" t="s">
        <v>237</v>
      </c>
      <c r="BY8" t="s">
        <v>238</v>
      </c>
      <c r="BZ8" t="s">
        <v>239</v>
      </c>
      <c r="CA8" t="s">
        <v>240</v>
      </c>
      <c r="CB8" t="s">
        <v>241</v>
      </c>
      <c r="CC8" t="s">
        <v>242</v>
      </c>
      <c r="CD8" t="s">
        <v>243</v>
      </c>
      <c r="CE8" t="s">
        <v>198</v>
      </c>
      <c r="CF8" t="s">
        <v>244</v>
      </c>
      <c r="CG8" t="s">
        <v>136</v>
      </c>
      <c r="CH8" t="s">
        <v>182</v>
      </c>
      <c r="CK8" t="str">
        <f>"1"</f>
        <v>1</v>
      </c>
      <c r="CN8" t="s">
        <v>114</v>
      </c>
      <c r="CP8" t="s">
        <v>245</v>
      </c>
      <c r="CQ8" t="s">
        <v>200</v>
      </c>
    </row>
    <row r="9" spans="1:104" x14ac:dyDescent="0.25">
      <c r="A9">
        <v>3499285</v>
      </c>
      <c r="B9">
        <v>131420</v>
      </c>
      <c r="C9" t="str">
        <f>"951001451760"</f>
        <v>951001451760</v>
      </c>
      <c r="D9" t="s">
        <v>246</v>
      </c>
      <c r="E9" t="s">
        <v>247</v>
      </c>
      <c r="F9" t="s">
        <v>248</v>
      </c>
      <c r="G9" s="1">
        <v>34973</v>
      </c>
      <c r="I9" t="s">
        <v>107</v>
      </c>
      <c r="J9" t="s">
        <v>108</v>
      </c>
      <c r="K9" t="s">
        <v>166</v>
      </c>
      <c r="P9" t="s">
        <v>249</v>
      </c>
      <c r="Q9" t="s">
        <v>114</v>
      </c>
      <c r="W9" t="str">
        <f>"2025-09-02T00:00:00"</f>
        <v>2025-09-02T00:00:00</v>
      </c>
      <c r="X9" t="str">
        <f>"67"</f>
        <v>67</v>
      </c>
      <c r="Z9" t="s">
        <v>111</v>
      </c>
      <c r="AA9" t="s">
        <v>112</v>
      </c>
      <c r="AE9" t="s">
        <v>144</v>
      </c>
      <c r="AF9" t="s">
        <v>114</v>
      </c>
      <c r="AG9" t="s">
        <v>167</v>
      </c>
      <c r="AH9">
        <v>0.4</v>
      </c>
      <c r="AI9" t="s">
        <v>250</v>
      </c>
      <c r="AJ9" t="s">
        <v>117</v>
      </c>
      <c r="AK9" t="s">
        <v>168</v>
      </c>
      <c r="AO9" t="s">
        <v>119</v>
      </c>
      <c r="AP9" t="s">
        <v>120</v>
      </c>
      <c r="AQ9" t="str">
        <f>"7"</f>
        <v>7</v>
      </c>
      <c r="AR9" t="str">
        <f>"7"</f>
        <v>7</v>
      </c>
      <c r="AS9" t="str">
        <f>"7"</f>
        <v>7</v>
      </c>
      <c r="AT9" t="str">
        <f>"7"</f>
        <v>7</v>
      </c>
      <c r="AU9" t="str">
        <f>"0"</f>
        <v>0</v>
      </c>
      <c r="AV9" t="str">
        <f>"aidana_011095@mail.ru"</f>
        <v>aidana_011095@mail.ru</v>
      </c>
      <c r="AW9" t="str">
        <f>"87712546825"</f>
        <v>87712546825</v>
      </c>
      <c r="AX9" t="s">
        <v>145</v>
      </c>
      <c r="AY9" t="s">
        <v>251</v>
      </c>
      <c r="BA9" t="s">
        <v>122</v>
      </c>
      <c r="BE9" t="s">
        <v>252</v>
      </c>
      <c r="BF9" t="s">
        <v>171</v>
      </c>
      <c r="BG9">
        <v>0.4</v>
      </c>
      <c r="BH9" t="str">
        <f>"[7]"</f>
        <v>[7]</v>
      </c>
      <c r="BI9" t="s">
        <v>120</v>
      </c>
      <c r="BJ9">
        <v>0</v>
      </c>
      <c r="BO9" t="s">
        <v>148</v>
      </c>
      <c r="BS9" t="s">
        <v>137</v>
      </c>
      <c r="BV9" t="s">
        <v>253</v>
      </c>
      <c r="BW9" t="s">
        <v>254</v>
      </c>
      <c r="BX9" t="s">
        <v>255</v>
      </c>
      <c r="BY9" t="s">
        <v>256</v>
      </c>
      <c r="BZ9" t="s">
        <v>257</v>
      </c>
      <c r="CA9" t="s">
        <v>258</v>
      </c>
      <c r="CB9" t="s">
        <v>259</v>
      </c>
      <c r="CC9" t="s">
        <v>260</v>
      </c>
      <c r="CD9" t="s">
        <v>261</v>
      </c>
      <c r="CE9" t="s">
        <v>198</v>
      </c>
      <c r="CF9" t="s">
        <v>262</v>
      </c>
      <c r="CG9" t="s">
        <v>136</v>
      </c>
      <c r="CH9" t="s">
        <v>182</v>
      </c>
      <c r="CK9" t="str">
        <f t="shared" ref="CK9:CK14" si="0">"0"</f>
        <v>0</v>
      </c>
      <c r="CN9" t="s">
        <v>114</v>
      </c>
      <c r="CP9" t="s">
        <v>245</v>
      </c>
      <c r="CQ9" t="s">
        <v>120</v>
      </c>
    </row>
    <row r="10" spans="1:104" x14ac:dyDescent="0.25">
      <c r="A10">
        <v>3499203</v>
      </c>
      <c r="B10">
        <v>131569</v>
      </c>
      <c r="C10" t="str">
        <f>"741202400635"</f>
        <v>741202400635</v>
      </c>
      <c r="D10" t="s">
        <v>263</v>
      </c>
      <c r="E10" t="s">
        <v>264</v>
      </c>
      <c r="F10" t="s">
        <v>265</v>
      </c>
      <c r="G10" s="1">
        <v>27365</v>
      </c>
      <c r="I10" t="s">
        <v>107</v>
      </c>
      <c r="J10" t="s">
        <v>108</v>
      </c>
      <c r="K10" t="s">
        <v>166</v>
      </c>
      <c r="P10" t="s">
        <v>110</v>
      </c>
      <c r="Q10" t="s">
        <v>114</v>
      </c>
      <c r="W10" t="str">
        <f>"2025-09-02T00:00:00"</f>
        <v>2025-09-02T00:00:00</v>
      </c>
      <c r="X10" t="str">
        <f>"66"</f>
        <v>66</v>
      </c>
      <c r="Z10" t="s">
        <v>111</v>
      </c>
      <c r="AA10" t="s">
        <v>112</v>
      </c>
      <c r="AE10" t="s">
        <v>144</v>
      </c>
      <c r="AF10" t="s">
        <v>114</v>
      </c>
      <c r="AG10" t="s">
        <v>167</v>
      </c>
      <c r="AH10">
        <v>0.7</v>
      </c>
      <c r="AI10" t="s">
        <v>250</v>
      </c>
      <c r="AJ10" t="s">
        <v>117</v>
      </c>
      <c r="AK10" t="s">
        <v>229</v>
      </c>
      <c r="AL10" t="s">
        <v>114</v>
      </c>
      <c r="AO10" t="s">
        <v>119</v>
      </c>
      <c r="AP10" t="s">
        <v>120</v>
      </c>
      <c r="AQ10" t="str">
        <f>"34"</f>
        <v>34</v>
      </c>
      <c r="AR10" t="str">
        <f>"34"</f>
        <v>34</v>
      </c>
      <c r="AS10" t="str">
        <f>"34"</f>
        <v>34</v>
      </c>
      <c r="AT10" t="str">
        <f>"33"</f>
        <v>33</v>
      </c>
      <c r="AU10" t="str">
        <f>"0"</f>
        <v>0</v>
      </c>
      <c r="AV10" t="str">
        <f>"Anya.chayka.74@mail.ru"</f>
        <v>Anya.chayka.74@mail.ru</v>
      </c>
      <c r="AW10" t="str">
        <f>"87011249938"</f>
        <v>87011249938</v>
      </c>
      <c r="AX10" t="s">
        <v>204</v>
      </c>
      <c r="AY10" t="s">
        <v>266</v>
      </c>
      <c r="BA10" t="s">
        <v>122</v>
      </c>
      <c r="BE10" t="s">
        <v>267</v>
      </c>
      <c r="BF10" t="s">
        <v>171</v>
      </c>
      <c r="BG10">
        <v>0.2</v>
      </c>
      <c r="BH10" t="str">
        <f>"[4]"</f>
        <v>[4]</v>
      </c>
      <c r="BI10" t="s">
        <v>120</v>
      </c>
      <c r="BJ10">
        <v>0</v>
      </c>
      <c r="BK10" t="s">
        <v>204</v>
      </c>
      <c r="BO10" t="s">
        <v>148</v>
      </c>
      <c r="BS10" t="s">
        <v>137</v>
      </c>
      <c r="BV10" t="s">
        <v>268</v>
      </c>
      <c r="BW10" t="s">
        <v>269</v>
      </c>
      <c r="BX10" t="s">
        <v>270</v>
      </c>
      <c r="BY10" t="s">
        <v>271</v>
      </c>
      <c r="BZ10" t="s">
        <v>272</v>
      </c>
      <c r="CA10" t="s">
        <v>273</v>
      </c>
      <c r="CB10" t="s">
        <v>274</v>
      </c>
      <c r="CC10" t="s">
        <v>275</v>
      </c>
      <c r="CD10" t="s">
        <v>276</v>
      </c>
      <c r="CE10" t="s">
        <v>198</v>
      </c>
      <c r="CF10" t="s">
        <v>277</v>
      </c>
      <c r="CG10" t="s">
        <v>136</v>
      </c>
      <c r="CH10" t="s">
        <v>182</v>
      </c>
      <c r="CK10" t="str">
        <f t="shared" si="0"/>
        <v>0</v>
      </c>
      <c r="CN10" t="s">
        <v>114</v>
      </c>
      <c r="CP10" t="s">
        <v>245</v>
      </c>
      <c r="CQ10" t="s">
        <v>120</v>
      </c>
    </row>
    <row r="11" spans="1:104" x14ac:dyDescent="0.25">
      <c r="A11">
        <v>2222086</v>
      </c>
      <c r="B11">
        <v>303488</v>
      </c>
      <c r="C11" t="str">
        <f>"930114450849"</f>
        <v>930114450849</v>
      </c>
      <c r="D11" t="s">
        <v>278</v>
      </c>
      <c r="E11" t="s">
        <v>264</v>
      </c>
      <c r="F11" t="s">
        <v>279</v>
      </c>
      <c r="G11" s="1">
        <v>33983</v>
      </c>
      <c r="I11" t="s">
        <v>107</v>
      </c>
      <c r="J11" t="s">
        <v>108</v>
      </c>
      <c r="K11" t="s">
        <v>280</v>
      </c>
      <c r="P11" t="s">
        <v>110</v>
      </c>
      <c r="Q11" t="s">
        <v>114</v>
      </c>
      <c r="W11" t="str">
        <f>"2021-09-01T00:00:00"</f>
        <v>2021-09-01T00:00:00</v>
      </c>
      <c r="X11" t="str">
        <f>"24"</f>
        <v>24</v>
      </c>
      <c r="Z11" t="s">
        <v>281</v>
      </c>
      <c r="AA11" t="s">
        <v>112</v>
      </c>
      <c r="AE11" t="s">
        <v>144</v>
      </c>
      <c r="AF11" t="s">
        <v>114</v>
      </c>
      <c r="AG11" t="s">
        <v>167</v>
      </c>
      <c r="AH11">
        <v>0.9</v>
      </c>
      <c r="AI11" t="s">
        <v>116</v>
      </c>
      <c r="AJ11" t="s">
        <v>117</v>
      </c>
      <c r="AK11" t="s">
        <v>168</v>
      </c>
      <c r="AO11" t="s">
        <v>119</v>
      </c>
      <c r="AP11" t="s">
        <v>120</v>
      </c>
      <c r="AQ11" t="str">
        <f>"6"</f>
        <v>6</v>
      </c>
      <c r="AR11" t="str">
        <f>"10"</f>
        <v>10</v>
      </c>
      <c r="AS11" t="str">
        <f>"10"</f>
        <v>10</v>
      </c>
      <c r="AT11" t="str">
        <f>"10"</f>
        <v>10</v>
      </c>
      <c r="AU11" t="str">
        <f>"4"</f>
        <v>4</v>
      </c>
      <c r="AV11" t="str">
        <f>"sanekandrienko@list.ru"</f>
        <v>sanekandrienko@list.ru</v>
      </c>
      <c r="AW11" t="str">
        <f>"87089610116"</f>
        <v>87089610116</v>
      </c>
      <c r="AX11" t="s">
        <v>121</v>
      </c>
      <c r="BA11" t="s">
        <v>122</v>
      </c>
      <c r="BE11" t="s">
        <v>158</v>
      </c>
      <c r="BF11" t="s">
        <v>171</v>
      </c>
      <c r="BG11">
        <v>1</v>
      </c>
      <c r="BH11" t="str">
        <f>"[15]"</f>
        <v>[15]</v>
      </c>
      <c r="BI11" t="s">
        <v>120</v>
      </c>
      <c r="BJ11">
        <v>0</v>
      </c>
      <c r="BO11" t="s">
        <v>148</v>
      </c>
      <c r="BS11" t="s">
        <v>137</v>
      </c>
      <c r="BV11" t="s">
        <v>282</v>
      </c>
      <c r="BW11" t="s">
        <v>283</v>
      </c>
      <c r="BX11" t="s">
        <v>284</v>
      </c>
      <c r="BY11" t="s">
        <v>285</v>
      </c>
      <c r="BZ11" t="s">
        <v>286</v>
      </c>
      <c r="CA11" t="s">
        <v>287</v>
      </c>
      <c r="CB11" t="s">
        <v>288</v>
      </c>
      <c r="CC11" t="s">
        <v>289</v>
      </c>
      <c r="CD11" t="s">
        <v>290</v>
      </c>
      <c r="CE11" t="s">
        <v>158</v>
      </c>
      <c r="CF11" t="s">
        <v>291</v>
      </c>
      <c r="CG11" t="s">
        <v>136</v>
      </c>
      <c r="CH11" t="s">
        <v>182</v>
      </c>
      <c r="CK11" t="str">
        <f t="shared" si="0"/>
        <v>0</v>
      </c>
      <c r="CN11" t="s">
        <v>137</v>
      </c>
      <c r="CP11" t="s">
        <v>138</v>
      </c>
      <c r="CQ11" t="s">
        <v>120</v>
      </c>
    </row>
    <row r="12" spans="1:104" x14ac:dyDescent="0.25">
      <c r="A12">
        <v>3499331</v>
      </c>
      <c r="B12">
        <v>511341</v>
      </c>
      <c r="C12" t="str">
        <f>"881201401953"</f>
        <v>881201401953</v>
      </c>
      <c r="D12" t="s">
        <v>292</v>
      </c>
      <c r="E12" t="s">
        <v>293</v>
      </c>
      <c r="F12" t="s">
        <v>294</v>
      </c>
      <c r="G12" s="1">
        <v>32478</v>
      </c>
      <c r="I12" t="s">
        <v>107</v>
      </c>
      <c r="J12" t="s">
        <v>108</v>
      </c>
      <c r="K12" t="s">
        <v>166</v>
      </c>
      <c r="P12" t="s">
        <v>110</v>
      </c>
      <c r="Q12" t="s">
        <v>114</v>
      </c>
      <c r="W12" t="str">
        <f>"2025-09-02T00:00:00"</f>
        <v>2025-09-02T00:00:00</v>
      </c>
      <c r="X12" t="str">
        <f>"69"</f>
        <v>69</v>
      </c>
      <c r="Z12" t="s">
        <v>111</v>
      </c>
      <c r="AA12" t="s">
        <v>112</v>
      </c>
      <c r="AE12" t="s">
        <v>144</v>
      </c>
      <c r="AF12" t="s">
        <v>114</v>
      </c>
      <c r="AG12" t="s">
        <v>167</v>
      </c>
      <c r="AH12">
        <v>0.9</v>
      </c>
      <c r="AI12" t="s">
        <v>250</v>
      </c>
      <c r="AJ12" t="s">
        <v>117</v>
      </c>
      <c r="AK12" t="s">
        <v>229</v>
      </c>
      <c r="AL12" t="s">
        <v>114</v>
      </c>
      <c r="AO12" t="s">
        <v>119</v>
      </c>
      <c r="AP12" t="s">
        <v>120</v>
      </c>
      <c r="AQ12" t="str">
        <f>"7"</f>
        <v>7</v>
      </c>
      <c r="AR12" t="str">
        <f>"11"</f>
        <v>11</v>
      </c>
      <c r="AS12" t="str">
        <f>"7"</f>
        <v>7</v>
      </c>
      <c r="AT12" t="str">
        <f>"6"</f>
        <v>6</v>
      </c>
      <c r="AU12" t="str">
        <f>"0"</f>
        <v>0</v>
      </c>
      <c r="AV12" t="str">
        <f>"Indira_8811@mail.kz"</f>
        <v>Indira_8811@mail.kz</v>
      </c>
      <c r="AW12" t="str">
        <f>"87073881391"</f>
        <v>87073881391</v>
      </c>
      <c r="AX12" t="s">
        <v>121</v>
      </c>
      <c r="BA12" t="s">
        <v>122</v>
      </c>
      <c r="BE12" t="s">
        <v>134</v>
      </c>
      <c r="BF12" t="s">
        <v>171</v>
      </c>
      <c r="BG12">
        <v>0.9</v>
      </c>
      <c r="BH12" t="str">
        <f>"[15]"</f>
        <v>[15]</v>
      </c>
      <c r="BI12" t="s">
        <v>120</v>
      </c>
      <c r="BJ12">
        <v>0</v>
      </c>
      <c r="BO12" t="s">
        <v>148</v>
      </c>
      <c r="BS12" t="s">
        <v>137</v>
      </c>
      <c r="BV12" t="s">
        <v>295</v>
      </c>
      <c r="BW12" t="s">
        <v>296</v>
      </c>
      <c r="BX12" t="s">
        <v>297</v>
      </c>
      <c r="BY12" t="s">
        <v>298</v>
      </c>
      <c r="BZ12" t="s">
        <v>299</v>
      </c>
      <c r="CA12" t="s">
        <v>131</v>
      </c>
      <c r="CB12" t="s">
        <v>300</v>
      </c>
      <c r="CC12" t="s">
        <v>301</v>
      </c>
      <c r="CD12" t="s">
        <v>302</v>
      </c>
      <c r="CE12" t="s">
        <v>198</v>
      </c>
      <c r="CF12" t="s">
        <v>303</v>
      </c>
      <c r="CG12" t="s">
        <v>136</v>
      </c>
      <c r="CH12" t="s">
        <v>182</v>
      </c>
      <c r="CK12" t="str">
        <f t="shared" si="0"/>
        <v>0</v>
      </c>
      <c r="CN12" t="s">
        <v>114</v>
      </c>
      <c r="CP12" t="s">
        <v>138</v>
      </c>
      <c r="CQ12" t="s">
        <v>120</v>
      </c>
    </row>
    <row r="13" spans="1:104" x14ac:dyDescent="0.25">
      <c r="A13">
        <v>1772610</v>
      </c>
      <c r="B13">
        <v>1318302</v>
      </c>
      <c r="C13" t="str">
        <f>"880228451390"</f>
        <v>880228451390</v>
      </c>
      <c r="D13" t="s">
        <v>304</v>
      </c>
      <c r="E13" t="s">
        <v>305</v>
      </c>
      <c r="F13" t="s">
        <v>306</v>
      </c>
      <c r="G13" s="1">
        <v>32201</v>
      </c>
      <c r="I13" t="s">
        <v>107</v>
      </c>
      <c r="J13" t="s">
        <v>108</v>
      </c>
      <c r="K13" t="s">
        <v>307</v>
      </c>
      <c r="P13" t="s">
        <v>110</v>
      </c>
      <c r="W13" t="str">
        <f>"2019-09-01T00:00:00"</f>
        <v>2019-09-01T00:00:00</v>
      </c>
      <c r="X13" t="str">
        <f>"16"</f>
        <v>16</v>
      </c>
      <c r="Z13" t="s">
        <v>143</v>
      </c>
      <c r="AA13" t="s">
        <v>112</v>
      </c>
      <c r="AE13" t="s">
        <v>144</v>
      </c>
      <c r="AF13" t="s">
        <v>114</v>
      </c>
      <c r="AG13" t="s">
        <v>167</v>
      </c>
      <c r="AH13">
        <v>1</v>
      </c>
      <c r="AI13" t="s">
        <v>116</v>
      </c>
      <c r="AJ13" t="s">
        <v>117</v>
      </c>
      <c r="AK13" t="s">
        <v>118</v>
      </c>
      <c r="AO13" t="s">
        <v>119</v>
      </c>
      <c r="AP13" t="s">
        <v>120</v>
      </c>
      <c r="AQ13" t="str">
        <f>"0"</f>
        <v>0</v>
      </c>
      <c r="AR13" t="str">
        <f>"6"</f>
        <v>6</v>
      </c>
      <c r="AS13" t="str">
        <f>"6"</f>
        <v>6</v>
      </c>
      <c r="AT13" t="str">
        <f>"6"</f>
        <v>6</v>
      </c>
      <c r="AU13" t="str">
        <f>"6"</f>
        <v>6</v>
      </c>
      <c r="AV13" t="str">
        <f>"alena280288@mail.ru"</f>
        <v>alena280288@mail.ru</v>
      </c>
      <c r="AW13" t="str">
        <f>"87751228918"</f>
        <v>87751228918</v>
      </c>
      <c r="AX13" t="s">
        <v>145</v>
      </c>
      <c r="AY13" t="s">
        <v>308</v>
      </c>
      <c r="BA13" t="s">
        <v>122</v>
      </c>
      <c r="BE13" t="s">
        <v>309</v>
      </c>
      <c r="BF13" t="s">
        <v>147</v>
      </c>
      <c r="BG13">
        <v>1</v>
      </c>
      <c r="BH13" t="str">
        <f>"[17]"</f>
        <v>[17]</v>
      </c>
      <c r="BI13" t="s">
        <v>120</v>
      </c>
      <c r="BJ13">
        <v>0</v>
      </c>
      <c r="BO13" t="s">
        <v>148</v>
      </c>
      <c r="BS13" t="s">
        <v>137</v>
      </c>
      <c r="BV13" t="s">
        <v>310</v>
      </c>
      <c r="BW13" t="s">
        <v>311</v>
      </c>
      <c r="BX13" t="s">
        <v>312</v>
      </c>
      <c r="BY13" t="s">
        <v>313</v>
      </c>
      <c r="BZ13" t="s">
        <v>314</v>
      </c>
      <c r="CA13" t="s">
        <v>315</v>
      </c>
      <c r="CB13" t="s">
        <v>316</v>
      </c>
      <c r="CC13" t="s">
        <v>317</v>
      </c>
      <c r="CD13" t="s">
        <v>318</v>
      </c>
      <c r="CE13" t="s">
        <v>198</v>
      </c>
      <c r="CF13" t="s">
        <v>319</v>
      </c>
      <c r="CG13" t="s">
        <v>136</v>
      </c>
      <c r="CH13" t="s">
        <v>182</v>
      </c>
      <c r="CK13" t="str">
        <f t="shared" si="0"/>
        <v>0</v>
      </c>
      <c r="CN13" t="s">
        <v>137</v>
      </c>
      <c r="CP13" t="s">
        <v>320</v>
      </c>
      <c r="CQ13" t="s">
        <v>120</v>
      </c>
    </row>
    <row r="14" spans="1:104" x14ac:dyDescent="0.25">
      <c r="A14">
        <v>2842270</v>
      </c>
      <c r="B14">
        <v>1482598</v>
      </c>
      <c r="C14" t="str">
        <f>"870409402988"</f>
        <v>870409402988</v>
      </c>
      <c r="D14" t="s">
        <v>321</v>
      </c>
      <c r="E14" t="s">
        <v>322</v>
      </c>
      <c r="F14" t="s">
        <v>323</v>
      </c>
      <c r="G14" s="1">
        <v>31876</v>
      </c>
      <c r="I14" t="s">
        <v>107</v>
      </c>
      <c r="J14" t="s">
        <v>108</v>
      </c>
      <c r="K14" t="s">
        <v>166</v>
      </c>
      <c r="P14" t="s">
        <v>110</v>
      </c>
      <c r="Q14" t="s">
        <v>114</v>
      </c>
      <c r="W14" t="str">
        <f>"2023-09-01T00:00:00"</f>
        <v>2023-09-01T00:00:00</v>
      </c>
      <c r="X14" t="str">
        <f>"38"</f>
        <v>38</v>
      </c>
      <c r="Z14" t="s">
        <v>324</v>
      </c>
      <c r="AA14" t="s">
        <v>325</v>
      </c>
      <c r="AE14" t="s">
        <v>144</v>
      </c>
      <c r="AF14" t="s">
        <v>114</v>
      </c>
      <c r="AG14" t="s">
        <v>326</v>
      </c>
      <c r="AH14">
        <v>1</v>
      </c>
      <c r="AI14" t="s">
        <v>116</v>
      </c>
      <c r="AJ14" t="s">
        <v>117</v>
      </c>
      <c r="AK14" t="s">
        <v>168</v>
      </c>
      <c r="AO14" t="s">
        <v>119</v>
      </c>
      <c r="AP14" t="s">
        <v>120</v>
      </c>
      <c r="AQ14" t="str">
        <f>"4"</f>
        <v>4</v>
      </c>
      <c r="AR14" t="str">
        <f>"6"</f>
        <v>6</v>
      </c>
      <c r="AS14" t="str">
        <f>"3"</f>
        <v>3</v>
      </c>
      <c r="AT14" t="str">
        <f>"3"</f>
        <v>3</v>
      </c>
      <c r="AU14" t="str">
        <f>"2"</f>
        <v>2</v>
      </c>
      <c r="AV14" t="str">
        <f>"dinara-elaman@mail.ru"</f>
        <v>dinara-elaman@mail.ru</v>
      </c>
      <c r="AW14" t="str">
        <f>"87073040987"</f>
        <v>87073040987</v>
      </c>
      <c r="AX14" t="s">
        <v>121</v>
      </c>
      <c r="BA14" t="s">
        <v>122</v>
      </c>
      <c r="BI14" t="s">
        <v>327</v>
      </c>
      <c r="BJ14" t="s">
        <v>328</v>
      </c>
      <c r="BK14" t="s">
        <v>121</v>
      </c>
      <c r="BM14" t="s">
        <v>233</v>
      </c>
      <c r="BN14">
        <v>0.1</v>
      </c>
      <c r="BO14" t="s">
        <v>329</v>
      </c>
      <c r="BS14" t="s">
        <v>137</v>
      </c>
      <c r="BV14" t="s">
        <v>330</v>
      </c>
      <c r="BW14" t="s">
        <v>125</v>
      </c>
      <c r="BX14" t="s">
        <v>331</v>
      </c>
      <c r="BY14" t="s">
        <v>332</v>
      </c>
      <c r="BZ14" t="s">
        <v>333</v>
      </c>
      <c r="CA14">
        <v>90</v>
      </c>
      <c r="CB14" t="s">
        <v>334</v>
      </c>
      <c r="CC14" t="s">
        <v>335</v>
      </c>
      <c r="CD14">
        <v>10032</v>
      </c>
      <c r="CE14" t="s">
        <v>198</v>
      </c>
      <c r="CF14" t="s">
        <v>336</v>
      </c>
      <c r="CG14" t="s">
        <v>136</v>
      </c>
      <c r="CH14" t="s">
        <v>182</v>
      </c>
      <c r="CK14" t="str">
        <f t="shared" si="0"/>
        <v>0</v>
      </c>
      <c r="CN14" t="s">
        <v>114</v>
      </c>
      <c r="CP14" t="s">
        <v>138</v>
      </c>
      <c r="CQ14" t="s">
        <v>120</v>
      </c>
    </row>
    <row r="15" spans="1:104" x14ac:dyDescent="0.25">
      <c r="A15">
        <v>2303846</v>
      </c>
      <c r="B15">
        <v>1565194</v>
      </c>
      <c r="C15" t="str">
        <f>"620801450472"</f>
        <v>620801450472</v>
      </c>
      <c r="D15" t="s">
        <v>337</v>
      </c>
      <c r="E15" t="s">
        <v>140</v>
      </c>
      <c r="F15" t="s">
        <v>306</v>
      </c>
      <c r="G15" s="1">
        <v>22859</v>
      </c>
      <c r="I15" t="s">
        <v>107</v>
      </c>
      <c r="J15" t="s">
        <v>108</v>
      </c>
      <c r="K15" t="s">
        <v>142</v>
      </c>
      <c r="P15" t="s">
        <v>110</v>
      </c>
      <c r="Q15" t="s">
        <v>114</v>
      </c>
      <c r="W15" t="str">
        <f>"2020-09-01T00:00:00"</f>
        <v>2020-09-01T00:00:00</v>
      </c>
      <c r="X15" t="str">
        <f>"52 л с"</f>
        <v>52 л с</v>
      </c>
      <c r="Z15" t="s">
        <v>338</v>
      </c>
      <c r="AA15" t="s">
        <v>112</v>
      </c>
      <c r="AE15" t="s">
        <v>144</v>
      </c>
      <c r="AG15" t="s">
        <v>339</v>
      </c>
      <c r="AH15">
        <v>1</v>
      </c>
      <c r="AI15" t="s">
        <v>116</v>
      </c>
      <c r="AJ15" t="s">
        <v>117</v>
      </c>
      <c r="AK15" t="s">
        <v>340</v>
      </c>
      <c r="AO15" t="s">
        <v>221</v>
      </c>
      <c r="AQ15" t="str">
        <f>"20"</f>
        <v>20</v>
      </c>
      <c r="AR15" t="str">
        <f>"23"</f>
        <v>23</v>
      </c>
      <c r="AT15" t="str">
        <f>"0"</f>
        <v>0</v>
      </c>
      <c r="AU15" t="str">
        <f>"3"</f>
        <v>3</v>
      </c>
      <c r="BI15" t="s">
        <v>125</v>
      </c>
      <c r="BJ15">
        <v>1</v>
      </c>
    </row>
    <row r="16" spans="1:104" x14ac:dyDescent="0.25">
      <c r="A16">
        <v>2971287</v>
      </c>
      <c r="B16">
        <v>1765441</v>
      </c>
      <c r="C16" t="str">
        <f>"780904401585"</f>
        <v>780904401585</v>
      </c>
      <c r="D16" t="s">
        <v>341</v>
      </c>
      <c r="E16" t="s">
        <v>342</v>
      </c>
      <c r="F16" t="s">
        <v>141</v>
      </c>
      <c r="G16" s="1">
        <v>28737</v>
      </c>
      <c r="I16" t="s">
        <v>107</v>
      </c>
      <c r="J16" t="s">
        <v>108</v>
      </c>
      <c r="K16" t="s">
        <v>307</v>
      </c>
      <c r="P16" t="s">
        <v>110</v>
      </c>
      <c r="Q16" t="s">
        <v>114</v>
      </c>
      <c r="W16" t="str">
        <f>"2023-12-01T00:00:00"</f>
        <v>2023-12-01T00:00:00</v>
      </c>
      <c r="X16" t="str">
        <f>"58"</f>
        <v>58</v>
      </c>
      <c r="Z16" t="s">
        <v>338</v>
      </c>
      <c r="AA16" t="s">
        <v>112</v>
      </c>
      <c r="AE16" t="s">
        <v>144</v>
      </c>
      <c r="AG16" t="s">
        <v>343</v>
      </c>
      <c r="AH16">
        <v>1</v>
      </c>
      <c r="AI16" t="s">
        <v>116</v>
      </c>
      <c r="AJ16" t="s">
        <v>117</v>
      </c>
      <c r="AK16" t="s">
        <v>340</v>
      </c>
      <c r="AO16" t="s">
        <v>221</v>
      </c>
      <c r="AP16" t="s">
        <v>120</v>
      </c>
      <c r="AQ16" t="str">
        <f>"1"</f>
        <v>1</v>
      </c>
      <c r="AR16" t="str">
        <f>"1"</f>
        <v>1</v>
      </c>
      <c r="AT16" t="str">
        <f>"0"</f>
        <v>0</v>
      </c>
      <c r="AU16" t="str">
        <f t="shared" ref="AU16:AU21" si="1">"0"</f>
        <v>0</v>
      </c>
      <c r="BI16" t="s">
        <v>120</v>
      </c>
      <c r="BJ16">
        <v>0</v>
      </c>
    </row>
    <row r="17" spans="1:95" x14ac:dyDescent="0.25">
      <c r="A17">
        <v>3499465</v>
      </c>
      <c r="B17">
        <v>2002954</v>
      </c>
      <c r="C17" t="str">
        <f>"650107300482"</f>
        <v>650107300482</v>
      </c>
      <c r="D17" t="s">
        <v>344</v>
      </c>
      <c r="E17" t="s">
        <v>345</v>
      </c>
      <c r="F17" t="s">
        <v>346</v>
      </c>
      <c r="G17" s="1">
        <v>23749</v>
      </c>
      <c r="I17" t="s">
        <v>165</v>
      </c>
      <c r="J17" t="s">
        <v>108</v>
      </c>
      <c r="K17" t="s">
        <v>142</v>
      </c>
      <c r="P17" t="s">
        <v>217</v>
      </c>
      <c r="Q17" t="s">
        <v>137</v>
      </c>
      <c r="R17" t="s">
        <v>347</v>
      </c>
      <c r="S17" t="s">
        <v>348</v>
      </c>
      <c r="T17" t="s">
        <v>349</v>
      </c>
      <c r="U17" t="str">
        <f>"2025-07-28T00:00:00"</f>
        <v>2025-07-28T00:00:00</v>
      </c>
      <c r="V17" t="str">
        <f>"2026-07-28T00:00:00"</f>
        <v>2026-07-28T00:00:00</v>
      </c>
      <c r="W17" t="str">
        <f>"2025-09-02T00:00:00"</f>
        <v>2025-09-02T00:00:00</v>
      </c>
      <c r="X17" t="str">
        <f>"59"</f>
        <v>59</v>
      </c>
      <c r="Z17" t="s">
        <v>338</v>
      </c>
      <c r="AA17" t="s">
        <v>112</v>
      </c>
      <c r="AE17" t="s">
        <v>144</v>
      </c>
      <c r="AF17" t="s">
        <v>114</v>
      </c>
      <c r="AG17" t="s">
        <v>350</v>
      </c>
      <c r="AH17">
        <v>1</v>
      </c>
      <c r="AI17" t="s">
        <v>116</v>
      </c>
      <c r="AJ17" t="s">
        <v>117</v>
      </c>
      <c r="AK17" t="s">
        <v>340</v>
      </c>
      <c r="AO17" t="s">
        <v>221</v>
      </c>
      <c r="AQ17" t="str">
        <f>"26"</f>
        <v>26</v>
      </c>
      <c r="AR17" t="str">
        <f>"26"</f>
        <v>26</v>
      </c>
      <c r="AT17" t="str">
        <f>"0"</f>
        <v>0</v>
      </c>
      <c r="AU17" t="str">
        <f t="shared" si="1"/>
        <v>0</v>
      </c>
      <c r="BI17" t="s">
        <v>120</v>
      </c>
      <c r="BJ17">
        <v>0</v>
      </c>
      <c r="CG17" t="s">
        <v>136</v>
      </c>
    </row>
    <row r="18" spans="1:95" x14ac:dyDescent="0.25">
      <c r="A18">
        <v>3626894</v>
      </c>
      <c r="B18">
        <v>2038066</v>
      </c>
      <c r="C18" t="str">
        <f>"861128300641"</f>
        <v>861128300641</v>
      </c>
      <c r="D18" t="s">
        <v>351</v>
      </c>
      <c r="E18" t="s">
        <v>352</v>
      </c>
      <c r="F18" t="s">
        <v>353</v>
      </c>
      <c r="G18" s="1">
        <v>31744</v>
      </c>
      <c r="I18" t="s">
        <v>165</v>
      </c>
      <c r="J18" t="s">
        <v>108</v>
      </c>
      <c r="K18" t="s">
        <v>166</v>
      </c>
      <c r="P18" t="s">
        <v>110</v>
      </c>
      <c r="Q18" t="s">
        <v>114</v>
      </c>
      <c r="W18" t="str">
        <f>"2025-09-17T00:00:00"</f>
        <v>2025-09-17T00:00:00</v>
      </c>
      <c r="X18" t="str">
        <f>"72"</f>
        <v>72</v>
      </c>
      <c r="Z18" t="s">
        <v>338</v>
      </c>
      <c r="AA18" t="s">
        <v>112</v>
      </c>
      <c r="AE18" t="s">
        <v>144</v>
      </c>
      <c r="AF18" t="s">
        <v>114</v>
      </c>
      <c r="AG18" t="s">
        <v>219</v>
      </c>
      <c r="AH18">
        <v>1</v>
      </c>
      <c r="AI18" t="s">
        <v>116</v>
      </c>
      <c r="AJ18" t="s">
        <v>117</v>
      </c>
      <c r="AK18" t="s">
        <v>340</v>
      </c>
      <c r="AO18" t="s">
        <v>221</v>
      </c>
      <c r="AQ18" t="str">
        <f>"16"</f>
        <v>16</v>
      </c>
      <c r="AR18" t="str">
        <f>"16"</f>
        <v>16</v>
      </c>
      <c r="AT18" t="str">
        <f>"0"</f>
        <v>0</v>
      </c>
      <c r="AU18" t="str">
        <f t="shared" si="1"/>
        <v>0</v>
      </c>
      <c r="BI18" t="s">
        <v>120</v>
      </c>
      <c r="BJ18">
        <v>0</v>
      </c>
      <c r="CG18" t="s">
        <v>136</v>
      </c>
    </row>
    <row r="19" spans="1:95" x14ac:dyDescent="0.25">
      <c r="A19">
        <v>3626913</v>
      </c>
      <c r="B19">
        <v>2038070</v>
      </c>
      <c r="C19" t="str">
        <f>"730503300303"</f>
        <v>730503300303</v>
      </c>
      <c r="D19" t="s">
        <v>341</v>
      </c>
      <c r="E19" t="s">
        <v>354</v>
      </c>
      <c r="F19" t="s">
        <v>355</v>
      </c>
      <c r="G19" s="1">
        <v>26787</v>
      </c>
      <c r="I19" t="s">
        <v>165</v>
      </c>
      <c r="J19" t="s">
        <v>108</v>
      </c>
      <c r="K19" t="s">
        <v>142</v>
      </c>
      <c r="P19" t="s">
        <v>110</v>
      </c>
      <c r="Q19" t="s">
        <v>137</v>
      </c>
      <c r="R19" t="s">
        <v>225</v>
      </c>
      <c r="S19" t="s">
        <v>226</v>
      </c>
      <c r="T19" t="s">
        <v>227</v>
      </c>
      <c r="U19" t="str">
        <f>"2019-04-15T00:00:00"</f>
        <v>2019-04-15T00:00:00</v>
      </c>
      <c r="W19" t="str">
        <f>"2025-09-17T00:00:00"</f>
        <v>2025-09-17T00:00:00</v>
      </c>
      <c r="X19" t="str">
        <f>"73"</f>
        <v>73</v>
      </c>
      <c r="Z19" t="s">
        <v>338</v>
      </c>
      <c r="AA19" t="s">
        <v>112</v>
      </c>
      <c r="AE19" t="s">
        <v>144</v>
      </c>
      <c r="AF19" t="s">
        <v>114</v>
      </c>
      <c r="AG19" t="s">
        <v>219</v>
      </c>
      <c r="AH19">
        <v>1</v>
      </c>
      <c r="AI19" t="s">
        <v>116</v>
      </c>
      <c r="AJ19" t="s">
        <v>117</v>
      </c>
      <c r="AK19" t="s">
        <v>220</v>
      </c>
      <c r="AO19" t="s">
        <v>221</v>
      </c>
      <c r="AQ19" t="str">
        <f>"27"</f>
        <v>27</v>
      </c>
      <c r="AR19" t="str">
        <f>"27"</f>
        <v>27</v>
      </c>
      <c r="AT19" t="str">
        <f>"0"</f>
        <v>0</v>
      </c>
      <c r="AU19" t="str">
        <f t="shared" si="1"/>
        <v>0</v>
      </c>
      <c r="BI19" t="s">
        <v>120</v>
      </c>
      <c r="BJ19">
        <v>0</v>
      </c>
      <c r="CG19" t="s">
        <v>136</v>
      </c>
    </row>
    <row r="20" spans="1:95" x14ac:dyDescent="0.25">
      <c r="A20">
        <v>3708402</v>
      </c>
      <c r="B20">
        <v>373127</v>
      </c>
      <c r="C20" t="str">
        <f>"861123401113"</f>
        <v>861123401113</v>
      </c>
      <c r="D20" t="s">
        <v>359</v>
      </c>
      <c r="E20" t="s">
        <v>360</v>
      </c>
      <c r="F20" t="s">
        <v>361</v>
      </c>
      <c r="G20" s="1">
        <v>31739</v>
      </c>
      <c r="I20" t="s">
        <v>107</v>
      </c>
      <c r="J20" t="s">
        <v>108</v>
      </c>
      <c r="K20" t="s">
        <v>166</v>
      </c>
      <c r="P20" t="s">
        <v>110</v>
      </c>
      <c r="Q20" t="s">
        <v>114</v>
      </c>
      <c r="W20" t="str">
        <f>"2026-05-19T00:00:00"</f>
        <v>2026-05-19T00:00:00</v>
      </c>
      <c r="X20" t="str">
        <f>"43"</f>
        <v>43</v>
      </c>
      <c r="Z20" t="s">
        <v>356</v>
      </c>
      <c r="AA20" t="s">
        <v>112</v>
      </c>
      <c r="AE20" t="s">
        <v>144</v>
      </c>
      <c r="AF20" t="s">
        <v>114</v>
      </c>
      <c r="AG20" t="s">
        <v>167</v>
      </c>
      <c r="AH20">
        <v>0.4</v>
      </c>
      <c r="AI20" t="s">
        <v>116</v>
      </c>
      <c r="AJ20" t="s">
        <v>362</v>
      </c>
      <c r="AK20" t="s">
        <v>363</v>
      </c>
      <c r="AN20" t="str">
        <f>"{01=2018-07-30T00:00:00}"</f>
        <v>{01=2018-07-30T00:00:00}</v>
      </c>
      <c r="AO20" t="s">
        <v>119</v>
      </c>
      <c r="AP20" t="s">
        <v>120</v>
      </c>
      <c r="AQ20" t="str">
        <f>"18"</f>
        <v>18</v>
      </c>
      <c r="AR20" t="str">
        <f>"18"</f>
        <v>18</v>
      </c>
      <c r="AS20" t="str">
        <f>"18"</f>
        <v>18</v>
      </c>
      <c r="AT20" t="str">
        <f>"18"</f>
        <v>18</v>
      </c>
      <c r="AU20" t="str">
        <f t="shared" si="1"/>
        <v>0</v>
      </c>
      <c r="AV20" t="str">
        <f>"bakdaulet.jan@mail.ru"</f>
        <v>bakdaulet.jan@mail.ru</v>
      </c>
      <c r="AW20" t="str">
        <f>"87718194781"</f>
        <v>87718194781</v>
      </c>
      <c r="AX20" t="s">
        <v>364</v>
      </c>
      <c r="AY20" t="s">
        <v>266</v>
      </c>
      <c r="BA20" t="s">
        <v>122</v>
      </c>
      <c r="BE20" t="s">
        <v>365</v>
      </c>
      <c r="BF20" t="s">
        <v>171</v>
      </c>
      <c r="BG20">
        <v>0.4</v>
      </c>
      <c r="BH20" t="str">
        <f>"[6]"</f>
        <v>[6]</v>
      </c>
      <c r="BI20" t="s">
        <v>120</v>
      </c>
      <c r="BJ20">
        <v>0</v>
      </c>
      <c r="BO20" t="s">
        <v>148</v>
      </c>
      <c r="BS20" t="s">
        <v>137</v>
      </c>
      <c r="BV20" t="s">
        <v>366</v>
      </c>
      <c r="BW20" t="s">
        <v>367</v>
      </c>
      <c r="BX20" t="s">
        <v>368</v>
      </c>
      <c r="BY20" t="s">
        <v>369</v>
      </c>
      <c r="BZ20" t="s">
        <v>370</v>
      </c>
      <c r="CA20" t="s">
        <v>371</v>
      </c>
      <c r="CB20" t="s">
        <v>372</v>
      </c>
      <c r="CC20" t="s">
        <v>373</v>
      </c>
      <c r="CD20" t="s">
        <v>374</v>
      </c>
      <c r="CE20" t="s">
        <v>198</v>
      </c>
      <c r="CF20" t="s">
        <v>375</v>
      </c>
      <c r="CG20" t="s">
        <v>136</v>
      </c>
      <c r="CH20" t="s">
        <v>182</v>
      </c>
      <c r="CK20" t="str">
        <f>"0"</f>
        <v>0</v>
      </c>
      <c r="CN20" t="s">
        <v>114</v>
      </c>
      <c r="CP20" t="s">
        <v>161</v>
      </c>
      <c r="CQ20" t="s">
        <v>120</v>
      </c>
    </row>
    <row r="21" spans="1:95" x14ac:dyDescent="0.25">
      <c r="A21">
        <v>3708399</v>
      </c>
      <c r="B21">
        <v>687395</v>
      </c>
      <c r="C21" t="str">
        <f>"930730350792"</f>
        <v>930730350792</v>
      </c>
      <c r="D21" t="s">
        <v>376</v>
      </c>
      <c r="E21" t="s">
        <v>377</v>
      </c>
      <c r="G21" s="1">
        <v>34180</v>
      </c>
      <c r="I21" t="s">
        <v>165</v>
      </c>
      <c r="J21" t="s">
        <v>108</v>
      </c>
      <c r="K21" t="s">
        <v>166</v>
      </c>
      <c r="P21" t="s">
        <v>249</v>
      </c>
      <c r="Q21" t="s">
        <v>114</v>
      </c>
      <c r="W21" t="str">
        <f>"2026-05-19T00:00:00"</f>
        <v>2026-05-19T00:00:00</v>
      </c>
      <c r="X21" t="str">
        <f>"44"</f>
        <v>44</v>
      </c>
      <c r="Z21" t="s">
        <v>356</v>
      </c>
      <c r="AA21" t="s">
        <v>112</v>
      </c>
      <c r="AE21" t="s">
        <v>144</v>
      </c>
      <c r="AF21" t="s">
        <v>114</v>
      </c>
      <c r="AG21" t="s">
        <v>167</v>
      </c>
      <c r="AH21">
        <v>0.2</v>
      </c>
      <c r="AI21" t="s">
        <v>116</v>
      </c>
      <c r="AJ21" t="s">
        <v>117</v>
      </c>
      <c r="AK21" t="s">
        <v>229</v>
      </c>
      <c r="AL21" t="s">
        <v>114</v>
      </c>
      <c r="AO21" t="s">
        <v>119</v>
      </c>
      <c r="AP21" t="s">
        <v>120</v>
      </c>
      <c r="AQ21" t="str">
        <f>"10"</f>
        <v>10</v>
      </c>
      <c r="AR21" t="str">
        <f>"10"</f>
        <v>10</v>
      </c>
      <c r="AS21" t="str">
        <f>"10"</f>
        <v>10</v>
      </c>
      <c r="AT21" t="str">
        <f>"10"</f>
        <v>10</v>
      </c>
      <c r="AU21" t="str">
        <f t="shared" si="1"/>
        <v>0</v>
      </c>
      <c r="AV21" t="str">
        <f>"yernazar1993@mail.ru"</f>
        <v>yernazar1993@mail.ru</v>
      </c>
      <c r="AW21" t="str">
        <f>"87014323121"</f>
        <v>87014323121</v>
      </c>
      <c r="AX21" t="s">
        <v>204</v>
      </c>
      <c r="AY21" t="s">
        <v>146</v>
      </c>
      <c r="BA21" t="s">
        <v>122</v>
      </c>
      <c r="BE21" t="s">
        <v>357</v>
      </c>
      <c r="BF21" t="s">
        <v>171</v>
      </c>
      <c r="BG21">
        <v>0.2</v>
      </c>
      <c r="BH21" t="str">
        <f>"[4]"</f>
        <v>[4]</v>
      </c>
      <c r="BI21" t="s">
        <v>120</v>
      </c>
      <c r="BJ21">
        <v>0</v>
      </c>
      <c r="BO21" t="s">
        <v>148</v>
      </c>
      <c r="BS21" t="s">
        <v>137</v>
      </c>
      <c r="BV21" t="s">
        <v>378</v>
      </c>
      <c r="BW21" t="s">
        <v>379</v>
      </c>
      <c r="BX21" t="s">
        <v>380</v>
      </c>
      <c r="BY21" t="s">
        <v>381</v>
      </c>
      <c r="BZ21" t="s">
        <v>382</v>
      </c>
      <c r="CA21" t="s">
        <v>383</v>
      </c>
      <c r="CB21" t="s">
        <v>384</v>
      </c>
      <c r="CC21" t="s">
        <v>385</v>
      </c>
      <c r="CD21" t="s">
        <v>386</v>
      </c>
      <c r="CE21" t="s">
        <v>198</v>
      </c>
      <c r="CF21" t="s">
        <v>358</v>
      </c>
      <c r="CG21" t="s">
        <v>136</v>
      </c>
      <c r="CH21" t="s">
        <v>182</v>
      </c>
      <c r="CK21" t="str">
        <f>"2"</f>
        <v>2</v>
      </c>
      <c r="CN21" t="s">
        <v>114</v>
      </c>
      <c r="CP21" t="s">
        <v>387</v>
      </c>
      <c r="CQ21" t="s">
        <v>120</v>
      </c>
    </row>
  </sheetData>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2026-05-19T11:28:58Z</dcterms:modified>
</cp:coreProperties>
</file>